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Descargas de internet\"/>
    </mc:Choice>
  </mc:AlternateContent>
  <xr:revisionPtr revIDLastSave="0" documentId="8_{E3AA29DB-6962-46F1-B071-8AB25CF87AAF}" xr6:coauthVersionLast="47" xr6:coauthVersionMax="47" xr10:uidLastSave="{00000000-0000-0000-0000-000000000000}"/>
  <bookViews>
    <workbookView xWindow="28680" yWindow="-135" windowWidth="29040" windowHeight="15840" tabRatio="758" xr2:uid="{00000000-000D-0000-FFFF-FFFF00000000}"/>
  </bookViews>
  <sheets>
    <sheet name="2023" sheetId="1" r:id="rId1"/>
    <sheet name="Definición" sheetId="9" r:id="rId2"/>
    <sheet name="Licitaciones" sheetId="12" r:id="rId3"/>
    <sheet name="Contratos Adjudicados" sheetId="10" r:id="rId4"/>
    <sheet name="Contratos Formalizados" sheetId="11" r:id="rId5"/>
    <sheet name="Tipos de contrato" sheetId="8" r:id="rId6"/>
    <sheet name="Relación contratos menores" sheetId="7" r:id="rId7"/>
    <sheet name="2022 (2)" sheetId="13" state="hidden" r:id="rId8"/>
    <sheet name="1erTrim" sheetId="2" r:id="rId9"/>
    <sheet name="2Trim" sheetId="3" r:id="rId10"/>
    <sheet name="3Trim" sheetId="4" r:id="rId11"/>
    <sheet name="4Trim" sheetId="5" r:id="rId12"/>
    <sheet name="2023Trimestral" sheetId="6" r:id="rId13"/>
  </sheets>
  <externalReferences>
    <externalReference r:id="rId14"/>
  </externalReferences>
  <definedNames>
    <definedName name="_xlnm._FilterDatabase" localSheetId="7" hidden="1">'2022 (2)'!$B$3:$U$97</definedName>
    <definedName name="_xlnm._FilterDatabase" localSheetId="0" hidden="1">'2023'!$B$3:$V$170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8" i="1" l="1"/>
  <c r="N169" i="1" s="1"/>
  <c r="M162" i="1"/>
  <c r="M160" i="1"/>
  <c r="N153" i="1" l="1"/>
  <c r="N154" i="1"/>
  <c r="L145" i="1"/>
  <c r="H152" i="1"/>
  <c r="M150" i="1"/>
  <c r="D21" i="8" l="1"/>
  <c r="C21" i="8"/>
  <c r="D11" i="8"/>
  <c r="D10" i="8"/>
  <c r="D9" i="8"/>
  <c r="D8" i="8"/>
  <c r="D7" i="8"/>
  <c r="C12" i="8"/>
  <c r="C11" i="8"/>
  <c r="C10" i="8"/>
  <c r="C9" i="8"/>
  <c r="C8" i="8"/>
  <c r="C7" i="8"/>
  <c r="D6" i="8"/>
  <c r="C6" i="8"/>
  <c r="I116" i="1"/>
  <c r="I114" i="1"/>
  <c r="I104" i="1"/>
  <c r="L95" i="1"/>
  <c r="N95" i="1"/>
  <c r="I91" i="1"/>
  <c r="H91" i="1"/>
  <c r="M83" i="1"/>
  <c r="M81" i="1"/>
  <c r="N76" i="1"/>
  <c r="M76" i="1"/>
  <c r="M77" i="1" s="1"/>
  <c r="M78" i="1" s="1"/>
  <c r="M79" i="1" s="1"/>
  <c r="L76" i="1"/>
  <c r="K2" i="2"/>
  <c r="L2" i="2"/>
  <c r="H68" i="1"/>
  <c r="H61" i="1"/>
  <c r="N51" i="1" l="1"/>
  <c r="M51" i="1"/>
  <c r="L51" i="1"/>
  <c r="I23" i="1"/>
  <c r="H22" i="1"/>
  <c r="A20" i="1"/>
  <c r="I13" i="1" l="1"/>
  <c r="I11" i="1"/>
  <c r="D12" i="8" s="1"/>
  <c r="H87" i="13"/>
  <c r="I74" i="13"/>
  <c r="H74" i="13"/>
  <c r="I73" i="13"/>
  <c r="N57" i="13"/>
  <c r="L57" i="13"/>
  <c r="H55" i="13"/>
  <c r="O44" i="13"/>
  <c r="C44" i="13"/>
  <c r="O43" i="13"/>
  <c r="G43" i="13"/>
  <c r="F43" i="13"/>
  <c r="C43" i="13"/>
  <c r="O42" i="13"/>
  <c r="I42" i="13"/>
  <c r="H42" i="13" s="1"/>
  <c r="G42" i="13"/>
  <c r="F42" i="13"/>
  <c r="E42" i="13"/>
  <c r="D42" i="13"/>
  <c r="C42" i="13"/>
  <c r="B42" i="13"/>
  <c r="K41" i="13"/>
  <c r="J41" i="13"/>
  <c r="I41" i="13"/>
  <c r="G41" i="13"/>
  <c r="F41" i="13"/>
  <c r="E41" i="13"/>
  <c r="D41" i="13"/>
  <c r="C41" i="13"/>
  <c r="B41" i="13"/>
  <c r="K40" i="13"/>
  <c r="J40" i="13"/>
  <c r="I40" i="13"/>
  <c r="H40" i="13" s="1"/>
  <c r="G40" i="13"/>
  <c r="F40" i="13"/>
  <c r="E40" i="13"/>
  <c r="D40" i="13"/>
  <c r="C40" i="13"/>
  <c r="B40" i="13"/>
  <c r="K39" i="13"/>
  <c r="J39" i="13"/>
  <c r="I39" i="13"/>
  <c r="H39" i="13" s="1"/>
  <c r="G39" i="13"/>
  <c r="F39" i="13"/>
  <c r="E39" i="13"/>
  <c r="D39" i="13"/>
  <c r="C39" i="13"/>
  <c r="B39" i="13"/>
  <c r="K38" i="13"/>
  <c r="J38" i="13"/>
  <c r="I38" i="13"/>
  <c r="H38" i="13" s="1"/>
  <c r="G38" i="13"/>
  <c r="E38" i="13"/>
  <c r="D38" i="13"/>
  <c r="C38" i="13"/>
  <c r="B38" i="13"/>
  <c r="F37" i="13"/>
  <c r="E37" i="13"/>
  <c r="D37" i="13"/>
  <c r="C37" i="13"/>
  <c r="B37" i="13"/>
  <c r="K36" i="13"/>
  <c r="J36" i="13"/>
  <c r="I36" i="13"/>
  <c r="H36" i="13" s="1"/>
  <c r="G36" i="13"/>
  <c r="F36" i="13"/>
  <c r="E36" i="13"/>
  <c r="D36" i="13"/>
  <c r="C36" i="13"/>
  <c r="B36" i="13"/>
  <c r="K35" i="13"/>
  <c r="J35" i="13"/>
  <c r="I35" i="13"/>
  <c r="H35" i="13" s="1"/>
  <c r="G35" i="13"/>
  <c r="F35" i="13"/>
  <c r="E35" i="13"/>
  <c r="D35" i="13"/>
  <c r="C35" i="13"/>
  <c r="B35" i="13"/>
  <c r="K34" i="13"/>
  <c r="J34" i="13"/>
  <c r="I34" i="13"/>
  <c r="H34" i="13" s="1"/>
  <c r="G34" i="13"/>
  <c r="F34" i="13"/>
  <c r="E34" i="13"/>
  <c r="D34" i="13"/>
  <c r="C34" i="13"/>
  <c r="B34" i="13"/>
  <c r="K33" i="13"/>
  <c r="J33" i="13"/>
  <c r="I33" i="13"/>
  <c r="G33" i="13"/>
  <c r="F33" i="13"/>
  <c r="E33" i="13"/>
  <c r="D33" i="13"/>
  <c r="C33" i="13"/>
  <c r="B33" i="13"/>
  <c r="K32" i="13"/>
  <c r="J32" i="13"/>
  <c r="I32" i="13"/>
  <c r="G32" i="13"/>
  <c r="F32" i="13"/>
  <c r="E32" i="13"/>
  <c r="D32" i="13"/>
  <c r="C32" i="13"/>
  <c r="B32" i="13"/>
  <c r="K31" i="13"/>
  <c r="J31" i="13"/>
  <c r="I31" i="13"/>
  <c r="G31" i="13"/>
  <c r="F31" i="13"/>
  <c r="E31" i="13"/>
  <c r="D31" i="13"/>
  <c r="C31" i="13"/>
  <c r="B31" i="13"/>
  <c r="K30" i="13"/>
  <c r="J30" i="13"/>
  <c r="I30" i="13"/>
  <c r="H30" i="13" s="1"/>
  <c r="G30" i="13"/>
  <c r="F30" i="13"/>
  <c r="E30" i="13"/>
  <c r="D30" i="13"/>
  <c r="C30" i="13"/>
  <c r="B30" i="13"/>
  <c r="K29" i="13"/>
  <c r="J29" i="13"/>
  <c r="I29" i="13"/>
  <c r="H29" i="13" s="1"/>
  <c r="G29" i="13"/>
  <c r="F29" i="13"/>
  <c r="E29" i="13"/>
  <c r="E59" i="13" s="1"/>
  <c r="D29" i="13"/>
  <c r="C29" i="13"/>
  <c r="B29" i="13"/>
  <c r="K28" i="13"/>
  <c r="J28" i="13"/>
  <c r="I28" i="13"/>
  <c r="H28" i="13" s="1"/>
  <c r="G28" i="13"/>
  <c r="F28" i="13"/>
  <c r="E28" i="13"/>
  <c r="E58" i="13" s="1"/>
  <c r="D28" i="13"/>
  <c r="C28" i="13"/>
  <c r="B28" i="13"/>
  <c r="K27" i="13"/>
  <c r="J27" i="13"/>
  <c r="I27" i="13"/>
  <c r="H27" i="13" s="1"/>
  <c r="G27" i="13"/>
  <c r="F27" i="13"/>
  <c r="E27" i="13"/>
  <c r="D27" i="13"/>
  <c r="C27" i="13"/>
  <c r="K26" i="13"/>
  <c r="J26" i="13"/>
  <c r="I26" i="13"/>
  <c r="H26" i="13" s="1"/>
  <c r="G26" i="13"/>
  <c r="F26" i="13"/>
  <c r="E26" i="13"/>
  <c r="D26" i="13"/>
  <c r="C26" i="13"/>
  <c r="K25" i="13"/>
  <c r="J25" i="13"/>
  <c r="I25" i="13"/>
  <c r="H25" i="13" s="1"/>
  <c r="G25" i="13"/>
  <c r="F25" i="13"/>
  <c r="E25" i="13"/>
  <c r="D25" i="13"/>
  <c r="C25" i="13"/>
  <c r="B25" i="13"/>
  <c r="K24" i="13"/>
  <c r="J24" i="13"/>
  <c r="I24" i="13"/>
  <c r="H24" i="13" s="1"/>
  <c r="G24" i="13"/>
  <c r="F24" i="13"/>
  <c r="E24" i="13"/>
  <c r="D24" i="13"/>
  <c r="C24" i="13"/>
  <c r="B24" i="13"/>
  <c r="O23" i="13"/>
  <c r="K23" i="13"/>
  <c r="J23" i="13"/>
  <c r="I23" i="13"/>
  <c r="H23" i="13" s="1"/>
  <c r="G23" i="13"/>
  <c r="F23" i="13"/>
  <c r="E23" i="13"/>
  <c r="D23" i="13"/>
  <c r="C23" i="13"/>
  <c r="B23" i="13"/>
  <c r="K22" i="13"/>
  <c r="J22" i="13"/>
  <c r="I22" i="13"/>
  <c r="H22" i="13" s="1"/>
  <c r="G22" i="13"/>
  <c r="F22" i="13"/>
  <c r="E22" i="13"/>
  <c r="D22" i="13"/>
  <c r="C22" i="13"/>
  <c r="B22" i="13"/>
  <c r="O21" i="13"/>
  <c r="K21" i="13"/>
  <c r="J21" i="13"/>
  <c r="I21" i="13"/>
  <c r="H21" i="13" s="1"/>
  <c r="G21" i="13"/>
  <c r="F21" i="13"/>
  <c r="E21" i="13"/>
  <c r="D21" i="13"/>
  <c r="C21" i="13"/>
  <c r="B21" i="13"/>
  <c r="O20" i="13"/>
  <c r="K20" i="13"/>
  <c r="J20" i="13"/>
  <c r="I20" i="13"/>
  <c r="H20" i="13" s="1"/>
  <c r="G20" i="13"/>
  <c r="F20" i="13"/>
  <c r="E20" i="13"/>
  <c r="D20" i="13"/>
  <c r="C20" i="13"/>
  <c r="B20" i="13"/>
  <c r="O19" i="13"/>
  <c r="K19" i="13"/>
  <c r="J19" i="13"/>
  <c r="I19" i="13"/>
  <c r="H19" i="13" s="1"/>
  <c r="G19" i="13"/>
  <c r="F19" i="13"/>
  <c r="E19" i="13"/>
  <c r="D19" i="13"/>
  <c r="C19" i="13"/>
  <c r="B19" i="13"/>
  <c r="O18" i="13"/>
  <c r="K18" i="13"/>
  <c r="J18" i="13"/>
  <c r="I18" i="13"/>
  <c r="H18" i="13" s="1"/>
  <c r="G18" i="13"/>
  <c r="F18" i="13"/>
  <c r="E18" i="13"/>
  <c r="D18" i="13"/>
  <c r="C18" i="13"/>
  <c r="B18" i="13"/>
  <c r="O17" i="13"/>
  <c r="K17" i="13"/>
  <c r="J17" i="13"/>
  <c r="I17" i="13"/>
  <c r="G17" i="13"/>
  <c r="F17" i="13"/>
  <c r="E17" i="13"/>
  <c r="D17" i="13"/>
  <c r="C17" i="13"/>
  <c r="B17" i="13"/>
  <c r="O16" i="13"/>
  <c r="K16" i="13"/>
  <c r="J16" i="13"/>
  <c r="I16" i="13"/>
  <c r="G16" i="13"/>
  <c r="F16" i="13"/>
  <c r="E16" i="13"/>
  <c r="D16" i="13"/>
  <c r="C16" i="13"/>
  <c r="B16" i="13"/>
  <c r="O15" i="13"/>
  <c r="K15" i="13"/>
  <c r="J15" i="13"/>
  <c r="I15" i="13"/>
  <c r="G15" i="13"/>
  <c r="F15" i="13"/>
  <c r="E15" i="13"/>
  <c r="D15" i="13"/>
  <c r="B15" i="13"/>
  <c r="O14" i="13"/>
  <c r="K14" i="13"/>
  <c r="J14" i="13"/>
  <c r="I14" i="13"/>
  <c r="F14" i="13"/>
  <c r="E14" i="13"/>
  <c r="D14" i="13"/>
  <c r="C14" i="13"/>
  <c r="B14" i="13"/>
  <c r="O13" i="13"/>
  <c r="K13" i="13"/>
  <c r="J13" i="13"/>
  <c r="G13" i="13"/>
  <c r="F13" i="13"/>
  <c r="E13" i="13"/>
  <c r="D13" i="13"/>
  <c r="C13" i="13"/>
  <c r="B13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O12" i="13"/>
  <c r="K12" i="13"/>
  <c r="J12" i="13"/>
  <c r="I12" i="13"/>
  <c r="G12" i="13"/>
  <c r="F12" i="13"/>
  <c r="E12" i="13"/>
  <c r="D12" i="13"/>
  <c r="C12" i="13"/>
  <c r="B12" i="13"/>
  <c r="O11" i="13"/>
  <c r="K11" i="13"/>
  <c r="J11" i="13"/>
  <c r="I11" i="13"/>
  <c r="G11" i="13"/>
  <c r="F11" i="13"/>
  <c r="E11" i="13"/>
  <c r="D11" i="13"/>
  <c r="C11" i="13"/>
  <c r="B11" i="13"/>
  <c r="O10" i="13"/>
  <c r="K10" i="13"/>
  <c r="J10" i="13"/>
  <c r="I10" i="13"/>
  <c r="G10" i="13"/>
  <c r="F10" i="13"/>
  <c r="E10" i="13"/>
  <c r="D10" i="13"/>
  <c r="C10" i="13"/>
  <c r="B10" i="13"/>
  <c r="O9" i="13"/>
  <c r="K9" i="13"/>
  <c r="J9" i="13"/>
  <c r="I9" i="13"/>
  <c r="G9" i="13"/>
  <c r="F9" i="13"/>
  <c r="E9" i="13"/>
  <c r="D9" i="13"/>
  <c r="C9" i="13"/>
  <c r="B9" i="13"/>
  <c r="O8" i="13"/>
  <c r="K8" i="13"/>
  <c r="J8" i="13"/>
  <c r="I8" i="13"/>
  <c r="G8" i="13"/>
  <c r="F8" i="13"/>
  <c r="E8" i="13"/>
  <c r="D8" i="13"/>
  <c r="C8" i="13"/>
  <c r="B8" i="13"/>
  <c r="O7" i="13"/>
  <c r="K7" i="13"/>
  <c r="J7" i="13"/>
  <c r="I7" i="13"/>
  <c r="G7" i="13"/>
  <c r="F7" i="13"/>
  <c r="E7" i="13"/>
  <c r="D7" i="13"/>
  <c r="C7" i="13"/>
  <c r="B7" i="13"/>
  <c r="O6" i="13"/>
  <c r="I6" i="13"/>
  <c r="G6" i="13"/>
  <c r="F6" i="13"/>
  <c r="E6" i="13"/>
  <c r="D6" i="13"/>
  <c r="C6" i="13"/>
  <c r="B6" i="13"/>
  <c r="O5" i="13"/>
  <c r="K5" i="13"/>
  <c r="J5" i="13"/>
  <c r="I5" i="13"/>
  <c r="G5" i="13"/>
  <c r="F5" i="13"/>
  <c r="E5" i="13"/>
  <c r="C5" i="13"/>
  <c r="B5" i="13"/>
  <c r="A5" i="13"/>
  <c r="A6" i="13" s="1"/>
  <c r="A7" i="13" s="1"/>
  <c r="A8" i="13" s="1"/>
  <c r="A9" i="13" s="1"/>
  <c r="A10" i="13" s="1"/>
  <c r="A11" i="13" s="1"/>
  <c r="O4" i="13"/>
  <c r="K4" i="13"/>
  <c r="J4" i="13"/>
  <c r="I4" i="13"/>
  <c r="G4" i="13"/>
  <c r="F4" i="13"/>
  <c r="E4" i="13"/>
  <c r="C4" i="13"/>
  <c r="B4" i="13"/>
  <c r="L4" i="3" l="1"/>
  <c r="K4" i="3"/>
  <c r="N3" i="4" l="1"/>
  <c r="M3" i="4"/>
  <c r="C6" i="6" l="1"/>
  <c r="D6" i="6"/>
  <c r="C23" i="8" l="1"/>
  <c r="D23" i="8"/>
  <c r="P3" i="5"/>
  <c r="C9" i="6" s="1"/>
  <c r="O3" i="5"/>
  <c r="D9" i="6" s="1"/>
  <c r="C8" i="6"/>
  <c r="D8" i="6"/>
  <c r="C7" i="6"/>
  <c r="D7" i="6"/>
  <c r="D24" i="8" l="1"/>
  <c r="C24" i="8"/>
  <c r="D22" i="8"/>
  <c r="C22" i="8"/>
  <c r="D10" i="6" l="1"/>
  <c r="A5" i="1" l="1"/>
  <c r="D13" i="8" l="1"/>
  <c r="E6" i="8" s="1"/>
  <c r="C13" i="8"/>
  <c r="C10" i="6"/>
  <c r="E6" i="6" l="1"/>
  <c r="E7" i="6"/>
  <c r="E8" i="6"/>
  <c r="E9" i="6"/>
  <c r="E12" i="8"/>
  <c r="E11" i="8"/>
  <c r="E10" i="8"/>
  <c r="E9" i="8"/>
  <c r="E8" i="8"/>
  <c r="E7" i="8"/>
</calcChain>
</file>

<file path=xl/sharedStrings.xml><?xml version="1.0" encoding="utf-8"?>
<sst xmlns="http://schemas.openxmlformats.org/spreadsheetml/2006/main" count="2978" uniqueCount="780">
  <si>
    <t>SERVICIOS</t>
  </si>
  <si>
    <t>ADJUDICADO</t>
  </si>
  <si>
    <t>CONTRATO MENOR</t>
  </si>
  <si>
    <t>GERENCIA</t>
  </si>
  <si>
    <t>SUMINISTROS</t>
  </si>
  <si>
    <t>MANTENIMIENTO</t>
  </si>
  <si>
    <t>NºEXPED.</t>
  </si>
  <si>
    <t>DPTO.</t>
  </si>
  <si>
    <t>ESTADO</t>
  </si>
  <si>
    <t xml:space="preserve">TRIMESTRE </t>
  </si>
  <si>
    <t xml:space="preserve">Nº CONTRATOS </t>
  </si>
  <si>
    <t xml:space="preserve">IMPORTE GLOBAL </t>
  </si>
  <si>
    <t xml:space="preserve">PORCENTAJE VOLUMEN PRESUPUESTARIO </t>
  </si>
  <si>
    <t>PRIMER TRIMESTRE</t>
  </si>
  <si>
    <t>SEGUNDO TRIMESTRE</t>
  </si>
  <si>
    <t>TERCER TRIMESTRE</t>
  </si>
  <si>
    <t>CUARTO TRIMESTRE</t>
  </si>
  <si>
    <t>TOTAL CONTRATOS MENORES</t>
  </si>
  <si>
    <t xml:space="preserve">Fecha de publicación: </t>
  </si>
  <si>
    <t>FECHA CONTRATO</t>
  </si>
  <si>
    <t>PROCEDIMIENTO</t>
  </si>
  <si>
    <t xml:space="preserve">TIPO DE CONTRATO </t>
  </si>
  <si>
    <t>Nº DE CONTRATOS</t>
  </si>
  <si>
    <t xml:space="preserve">ABIERTO </t>
  </si>
  <si>
    <t xml:space="preserve">ABIERTO ACUERDO MARCO </t>
  </si>
  <si>
    <t xml:space="preserve">ABIERTO SIMPLIFICADO </t>
  </si>
  <si>
    <t>ABIERTO SIMPLIFICADO ABREVIADOS</t>
  </si>
  <si>
    <t xml:space="preserve">CONTRATOS MENORES </t>
  </si>
  <si>
    <t xml:space="preserve">TOTAL </t>
  </si>
  <si>
    <t>ADJUDICATARIO</t>
  </si>
  <si>
    <t>TIPO CONTRATO</t>
  </si>
  <si>
    <t>DESCRIPCIÓN CONTRATO</t>
  </si>
  <si>
    <t>NºExp.</t>
  </si>
  <si>
    <t>Número de expediente correlativo según relación en el documento y el año en el que se comienza el expediente</t>
  </si>
  <si>
    <t>Procedimiento</t>
  </si>
  <si>
    <t>Son los tipos de procedimientos de contratación</t>
  </si>
  <si>
    <t>Tipo contrato</t>
  </si>
  <si>
    <t>Son el tipo de contratación: obras, servicios o suministros</t>
  </si>
  <si>
    <t>Lotes</t>
  </si>
  <si>
    <t>Es el número de desglose de un tipo de contratación.</t>
  </si>
  <si>
    <t>Presupuesto base licitación s/IGIC</t>
  </si>
  <si>
    <t>Importe del presupuesto de la licitación y/o contrato sin IGIC</t>
  </si>
  <si>
    <t>Importe adjudicación s/IGIC</t>
  </si>
  <si>
    <t>Importe de la adjudicación de la licitación y/o contrato sin IGIC</t>
  </si>
  <si>
    <t>Adjudicatario</t>
  </si>
  <si>
    <t>NIF/CIF</t>
  </si>
  <si>
    <t>Empresa a la que se adjudicó la licitación y/o contrato</t>
  </si>
  <si>
    <t>NIF/CIF empresa que se adjudicó la licitación y/o contrato</t>
  </si>
  <si>
    <t>Duración inicial</t>
  </si>
  <si>
    <t>Duración inicial del contrato</t>
  </si>
  <si>
    <t>Prórrogas</t>
  </si>
  <si>
    <t>Renovaciones del contrato inicial</t>
  </si>
  <si>
    <t>Duración total</t>
  </si>
  <si>
    <t>Fecha formalización contrato</t>
  </si>
  <si>
    <t>Duración total del contrato con prórrogas.</t>
  </si>
  <si>
    <t>Fecha de la firma del contrato de la licitación</t>
  </si>
  <si>
    <t>LOTES</t>
  </si>
  <si>
    <t>-</t>
  </si>
  <si>
    <t>Dpto</t>
  </si>
  <si>
    <t>Departamento que realiza el expediente de contratación</t>
  </si>
  <si>
    <t>Estado</t>
  </si>
  <si>
    <t>Estado actualizado de la contratación</t>
  </si>
  <si>
    <t>PRECIO ADJUDICACIÓN</t>
  </si>
  <si>
    <t>PRESUPUESTO BASE DE LICITACIÓN</t>
  </si>
  <si>
    <t>DURACIÓN INICIAL</t>
  </si>
  <si>
    <t>PRÓRROGAS</t>
  </si>
  <si>
    <t>DURACIÓN TOTAL</t>
  </si>
  <si>
    <t>PUBLICACIÓN</t>
  </si>
  <si>
    <t xml:space="preserve">Poner el trimestre al que corresponde: </t>
  </si>
  <si>
    <t>Trimestre</t>
  </si>
  <si>
    <t>Publicación</t>
  </si>
  <si>
    <t>PLCSP y Perfil de Contratante</t>
  </si>
  <si>
    <t>donde se publicó la licitación y/o contrato</t>
  </si>
  <si>
    <t>VTO CONTRATO</t>
  </si>
  <si>
    <t>OBRAS</t>
  </si>
  <si>
    <t>Nº LICITADORES</t>
  </si>
  <si>
    <t>1 día</t>
  </si>
  <si>
    <t>7 días</t>
  </si>
  <si>
    <t>TRIMESTRE CONTRATO</t>
  </si>
  <si>
    <t>3 días</t>
  </si>
  <si>
    <t>Nº</t>
  </si>
  <si>
    <t>ABIERTO SUJETO A REGULARIZACIÓN ARMONIZADA - SARA</t>
  </si>
  <si>
    <t xml:space="preserve">NEGOCIADO SIN PUBLICIDAD </t>
  </si>
  <si>
    <t>B76722578</t>
  </si>
  <si>
    <t xml:space="preserve">Fecha de actualización: </t>
  </si>
  <si>
    <t>EN CURSO</t>
  </si>
  <si>
    <t>ADMINISTRACION</t>
  </si>
  <si>
    <t>CALZADOS PECAS,S.L.</t>
  </si>
  <si>
    <t>B38033395</t>
  </si>
  <si>
    <t>E76636083</t>
  </si>
  <si>
    <t>SERVICIOS DE OFICINA E INFORMATICA,S.L.</t>
  </si>
  <si>
    <t>B38346276</t>
  </si>
  <si>
    <t>B38754263</t>
  </si>
  <si>
    <t>41874683D</t>
  </si>
  <si>
    <t>Nº LIC.</t>
  </si>
  <si>
    <t>Suma total</t>
  </si>
  <si>
    <t>Nº contratos</t>
  </si>
  <si>
    <t>Primer trimestre</t>
  </si>
  <si>
    <t>Segundo trimestre</t>
  </si>
  <si>
    <t>Tercer trimestre</t>
  </si>
  <si>
    <t>Cuarto trimestre</t>
  </si>
  <si>
    <t>1 mes</t>
  </si>
  <si>
    <t>ADMINISTRACIÓN</t>
  </si>
  <si>
    <t xml:space="preserve">3 días </t>
  </si>
  <si>
    <t>PRECIO ADJUDICACIÓN SIN IGIC</t>
  </si>
  <si>
    <t>038/2022</t>
  </si>
  <si>
    <t>EXPLOTACIÓN</t>
  </si>
  <si>
    <t>IMPERTEMA,S.L.</t>
  </si>
  <si>
    <t>ELECNOR SERVICIOS Y PROYECTOS, S.A.U.</t>
  </si>
  <si>
    <t>A83076687</t>
  </si>
  <si>
    <t>MELIAN ABOGADOS SOCIEDAD CIVIL</t>
  </si>
  <si>
    <t>FERRETERIA SAN ISIDRO</t>
  </si>
  <si>
    <t>B38028692</t>
  </si>
  <si>
    <t>RENOVACIÓN DEL ANTIVIRUS RED INFORMÁTICA DE MERCATENERIFE</t>
  </si>
  <si>
    <t>NEXUM INFORMÁTICA</t>
  </si>
  <si>
    <t>E76635083</t>
  </si>
  <si>
    <t>039/2022</t>
  </si>
  <si>
    <t>CAMBIO DE UNIDAD SPLIT PARA CUARTO DE SERVIDORES EDIF ADM.</t>
  </si>
  <si>
    <t>FRIOSOL</t>
  </si>
  <si>
    <t>B76688860</t>
  </si>
  <si>
    <t>040/2022</t>
  </si>
  <si>
    <t>MEPROLIM CAVAS CATALANA</t>
  </si>
  <si>
    <t>B35011675</t>
  </si>
  <si>
    <t>LICITACIÓN</t>
  </si>
  <si>
    <t>PCLSP+PERFIL CONTRATANTE</t>
  </si>
  <si>
    <t>ABIERTO SIMPLIFICADO</t>
  </si>
  <si>
    <t>2 años</t>
  </si>
  <si>
    <t>4 años</t>
  </si>
  <si>
    <t>PLANIFICACIÓN Y ACTUACIÓN ACTIVIDADES PREVENTIVAS MEDICINA DEL TRABAJO</t>
  </si>
  <si>
    <t>COMPRA DE NUEVOS EQUIPOS INFORMÁTICOS</t>
  </si>
  <si>
    <t>041/2022</t>
  </si>
  <si>
    <t>042/2022</t>
  </si>
  <si>
    <t>043/2022</t>
  </si>
  <si>
    <t>044/2022</t>
  </si>
  <si>
    <t>045/2022</t>
  </si>
  <si>
    <t>046/2022</t>
  </si>
  <si>
    <t>047/2022</t>
  </si>
  <si>
    <t>048/2022</t>
  </si>
  <si>
    <t>049/2022</t>
  </si>
  <si>
    <t>MATERIAL ELÉCTRICO PARA MANTENIMENTO</t>
  </si>
  <si>
    <t>REPARACIÓN ARQUETA CIRCULAR EN SALIDA (URGENCIA)</t>
  </si>
  <si>
    <t>CONVENIO</t>
  </si>
  <si>
    <t>CESIÓN NAVE A24 A LA CONSEJERÍA DE AGRICULTURA DEL C.I.T.</t>
  </si>
  <si>
    <t>PROYECTO DE LEGALIZACIÓN DE ELECTRICIDAD EN ZONAS COMUNES (OCA)</t>
  </si>
  <si>
    <t>PLANCHADO LONA PHOTOCALL</t>
  </si>
  <si>
    <t>SERVICIOS DELEGADO PROTECCION DE DATOS Y RGPD</t>
  </si>
  <si>
    <t>COELCA</t>
  </si>
  <si>
    <t>CONSTRUCCIONES INTEGRALES MARTÍN SANCHEZ</t>
  </si>
  <si>
    <t>CONSEJERÍA AGRICULTURA DEL C.I.T.</t>
  </si>
  <si>
    <t>UBALDO VESTIMENTA</t>
  </si>
  <si>
    <t>AIXACORPORE,S.L.</t>
  </si>
  <si>
    <t>A38024907</t>
  </si>
  <si>
    <t>B76608462</t>
  </si>
  <si>
    <t>B04984944</t>
  </si>
  <si>
    <t>B38741625</t>
  </si>
  <si>
    <t>RELACIÓN DE LICITACIONES Y CONTRATOS MENORES  AÑO 2022</t>
  </si>
  <si>
    <t>2 días</t>
  </si>
  <si>
    <t>2 meses</t>
  </si>
  <si>
    <t>12 meses</t>
  </si>
  <si>
    <t>MATERIAL DE FONTANERÍA PARA ALMACÉN</t>
  </si>
  <si>
    <t>MATERIAL DE FERRETERÍA PARA ALMACÉN</t>
  </si>
  <si>
    <t>WUTRH CANARIAS, S.L.</t>
  </si>
  <si>
    <t>B76080308</t>
  </si>
  <si>
    <t>050/2022</t>
  </si>
  <si>
    <t>MATERIAL DE IMPRENTA</t>
  </si>
  <si>
    <t>GRAFICAS PALAUT</t>
  </si>
  <si>
    <t>051/2022</t>
  </si>
  <si>
    <t>CALIBRACIÓN DE 9 BÁSCULAS DE REPESO</t>
  </si>
  <si>
    <t>052/2022</t>
  </si>
  <si>
    <t>FUNGIBLES 7 ISLAS,S.L.</t>
  </si>
  <si>
    <t>B38232443</t>
  </si>
  <si>
    <t>1 dia</t>
  </si>
  <si>
    <t>053/2022</t>
  </si>
  <si>
    <t>a dia</t>
  </si>
  <si>
    <t>054/2022</t>
  </si>
  <si>
    <t>MANUAL DE IDENTIDAD CORPORATIVA</t>
  </si>
  <si>
    <t>ANTONIO DIAZ BARBUZANO</t>
  </si>
  <si>
    <t>78558628N</t>
  </si>
  <si>
    <t>055/2022</t>
  </si>
  <si>
    <t>REPARACIÓN DE CUATRO BÁSCULAS DE REPESO</t>
  </si>
  <si>
    <t>SCRYMO</t>
  </si>
  <si>
    <t>B38225801</t>
  </si>
  <si>
    <t>056/2022</t>
  </si>
  <si>
    <t>AUTOMATISMO PUERTA CAMARA FRIGORÍFICA</t>
  </si>
  <si>
    <t>15 días</t>
  </si>
  <si>
    <t>8 días</t>
  </si>
  <si>
    <t>057/2022</t>
  </si>
  <si>
    <t>REPARARACIÓN DE PUERTAS METÁLICAS EN NAVE 9 Y 10 DEL COMPLEJO D</t>
  </si>
  <si>
    <t>MANYSERV</t>
  </si>
  <si>
    <t>78857806-Y</t>
  </si>
  <si>
    <t>058/2022</t>
  </si>
  <si>
    <t>MANTENIMIENTO DOS FICHADORES BIOMÉTRICOS</t>
  </si>
  <si>
    <t>272 €/año</t>
  </si>
  <si>
    <t>272,00 €/año</t>
  </si>
  <si>
    <t>RADIOBIT SISTEMAS, S.L.</t>
  </si>
  <si>
    <t>B-03961554</t>
  </si>
  <si>
    <t>indefinido</t>
  </si>
  <si>
    <t>SUMINISTRO ACTIVADOR BIOLÓGICO ESTACIÓN DEPURADORA</t>
  </si>
  <si>
    <t>HIDRÁULICA TINERFEÑA</t>
  </si>
  <si>
    <t>B38066395</t>
  </si>
  <si>
    <t>059/2022</t>
  </si>
  <si>
    <t>060/2022</t>
  </si>
  <si>
    <t>061/2022</t>
  </si>
  <si>
    <t>SERVICIO DE ASESORAMIENTO LABORAL</t>
  </si>
  <si>
    <t>SERVICIOS DE PREVENCIÓN DE RIESGOS LABORALES</t>
  </si>
  <si>
    <t>GRUPO PREVING</t>
  </si>
  <si>
    <t>B06290241</t>
  </si>
  <si>
    <t>PARTIDA PRESUPUESTARIA</t>
  </si>
  <si>
    <t>DUPLICADO</t>
  </si>
  <si>
    <t>062/2022</t>
  </si>
  <si>
    <t>COMPRA MATERIAL DE OFICINA</t>
  </si>
  <si>
    <t>063/2022</t>
  </si>
  <si>
    <t>064/2022</t>
  </si>
  <si>
    <t>065/2022</t>
  </si>
  <si>
    <t>REPARACIÓN DE PUERTA METÁLICA EN PUESTO DE FRUTARIA</t>
  </si>
  <si>
    <t>REPARACIÓN DE PUERTA ENROLLABLE DE LA NAVE 21 DEL COMPLEJO A</t>
  </si>
  <si>
    <t>SUSTITUCIÓN DE FIJO DE ALUMINIO EN NAVE 9 COMPLEJO D</t>
  </si>
  <si>
    <t>ALUMINIOS LOS ANDENES</t>
  </si>
  <si>
    <t>B38640918</t>
  </si>
  <si>
    <t>066/2022</t>
  </si>
  <si>
    <t>REFORMA DE COLECTOR DE ASPIRACIÓN DE BOMBA DE GRUPO CONTRAINCENDIOS</t>
  </si>
  <si>
    <t>067/2022</t>
  </si>
  <si>
    <t xml:space="preserve">LICITACIÓN </t>
  </si>
  <si>
    <t>MEJORA Y MANTENIMIENTO DE LA EDAR MERCATENERIFE</t>
  </si>
  <si>
    <t>PREVENCIÓN DE RRLL</t>
  </si>
  <si>
    <t>069/2022</t>
  </si>
  <si>
    <t>VIGILANCIA DE LA SALUD</t>
  </si>
  <si>
    <t>070/2022</t>
  </si>
  <si>
    <t>071/2022</t>
  </si>
  <si>
    <t>072/2022</t>
  </si>
  <si>
    <t>068/2022</t>
  </si>
  <si>
    <t>A-79486833</t>
  </si>
  <si>
    <t>4 días</t>
  </si>
  <si>
    <t>TECHADO Y CERRAMIENTO DE ESTRUCTURA METÁLICA EN ALJIBE CI</t>
  </si>
  <si>
    <t>073/2022</t>
  </si>
  <si>
    <t>COLOCACIÓN DE ANGULAR EXISTENTE EN MUELLE DE CARGA DEL CA</t>
  </si>
  <si>
    <t>074/2022</t>
  </si>
  <si>
    <t>MATERIAL INFORMÁTICO</t>
  </si>
  <si>
    <t>1 DIA</t>
  </si>
  <si>
    <t>SUSTITUCIÓN DE LUMINARIAS CONVENCIONALES POR LUMINARIAS LEDS EN LA NPL</t>
  </si>
  <si>
    <t>075/2022</t>
  </si>
  <si>
    <t>CAMBIO DE MUELLE EN PUERTA ENRROLLABLE DE NAVE 9 COMPLEJO D</t>
  </si>
  <si>
    <t>076/2022</t>
  </si>
  <si>
    <t>COLECA</t>
  </si>
  <si>
    <t>MATERIAL ELECTRICO PARA PULSADOR TIMBRE EN NAVE 7 COMPLEJO B</t>
  </si>
  <si>
    <t>077/2022</t>
  </si>
  <si>
    <t>REPARACIÓN DE PUERTA NÚMERO 4 EN NAVE PRODUCTO LOCAL</t>
  </si>
  <si>
    <t>078/2022</t>
  </si>
  <si>
    <t>REPARACIÓN DE CANALÓN POR GOTERAS EN MUELLE DE CARGA COMPLEJO A</t>
  </si>
  <si>
    <t>079/2022</t>
  </si>
  <si>
    <t>REPARACIÓN DE FUGA EN TUBERÍA DE DEPOSITO QUE SUMNISTRA A RED CI</t>
  </si>
  <si>
    <t>080/2022</t>
  </si>
  <si>
    <t>CONSULTORÍA AMPLIACIÓN Y ACTUALIZACIÓN DEL PLAN ESTRATÉGICO</t>
  </si>
  <si>
    <t>ACM Consultores de Negocio, S.L.</t>
  </si>
  <si>
    <t>B76746445</t>
  </si>
  <si>
    <t>081/2022</t>
  </si>
  <si>
    <t>MORTERO REPARADOR SIKA FASTFIX 130 TP</t>
  </si>
  <si>
    <t>IMPERMECA,S.L.U.</t>
  </si>
  <si>
    <t>082/2022</t>
  </si>
  <si>
    <t>SEGUROS</t>
  </si>
  <si>
    <t>ELECTRICIDAD</t>
  </si>
  <si>
    <t>083/2022</t>
  </si>
  <si>
    <t>084/2022</t>
  </si>
  <si>
    <t>085/2022</t>
  </si>
  <si>
    <t xml:space="preserve"> VUELO VIAJE A FRUIT ATTRACTION</t>
  </si>
  <si>
    <t>HOTEL VIAJE A FRUIT ATTRACTION</t>
  </si>
  <si>
    <t>IBERIA</t>
  </si>
  <si>
    <t>HOTEL OCCIDENTAL CASTELLANA NORTE</t>
  </si>
  <si>
    <t>B07967086</t>
  </si>
  <si>
    <t>A28017648</t>
  </si>
  <si>
    <t>TEN ASFALTOS, S.A.</t>
  </si>
  <si>
    <t>A38239000</t>
  </si>
  <si>
    <t>20 días</t>
  </si>
  <si>
    <t>ACTUALIZADO: 23/09/2022</t>
  </si>
  <si>
    <t>086/2022</t>
  </si>
  <si>
    <t>REPARACIÓN URGENTE CENTRALITYA TELEFONOS</t>
  </si>
  <si>
    <t>087/2022</t>
  </si>
  <si>
    <t>BYMAR PARK, S.L.</t>
  </si>
  <si>
    <t>B61748844</t>
  </si>
  <si>
    <t>088/2022</t>
  </si>
  <si>
    <t>089/2022</t>
  </si>
  <si>
    <t>PROCEDIMIENTO ABIERTO SUJETO A REGULACIÓN ARMONIZADA</t>
  </si>
  <si>
    <t>SEGURIDAD</t>
  </si>
  <si>
    <t>CONTRATACIÓN DE SERVICIOS DE SEGURIDAD, VIGILANCIA Y CONTROL DE ACCESOS EN LAS INSTALACIONES DE MERCATENERIFE</t>
  </si>
  <si>
    <t>090/2022</t>
  </si>
  <si>
    <t>091/2022</t>
  </si>
  <si>
    <t>092/2022</t>
  </si>
  <si>
    <t xml:space="preserve">REPARACIÓN BARRERA DE ENTRADA </t>
  </si>
  <si>
    <t>ABIERTO</t>
  </si>
  <si>
    <t>ABIERTO CUADRO MARCO</t>
  </si>
  <si>
    <t>ABIERTO SIMPLIFICADO ABREVIADO</t>
  </si>
  <si>
    <t>ABIERTO SUJETO A REGULACIÓN ARMONIZADA (SARA)</t>
  </si>
  <si>
    <t>NEGOCIADO SIN PUBLICIDAD</t>
  </si>
  <si>
    <t>DESIERTO</t>
  </si>
  <si>
    <t>NO EJECUTADO</t>
  </si>
  <si>
    <t>TRIM. CONT</t>
  </si>
  <si>
    <t>CONTRATOS 4ºTRIMESTRE 2023</t>
  </si>
  <si>
    <t>CONTRATOS 3erTRIMESTRE 2023</t>
  </si>
  <si>
    <t>CONTRATOS 2ºTRIMESTRE 2023</t>
  </si>
  <si>
    <t>CONTRATOS 1erTRIMESTRE 2023</t>
  </si>
  <si>
    <t>RELACIÓN DE LICITACIONES Y CONTRATOS MENORES  AÑO 2023</t>
  </si>
  <si>
    <t>001/2023</t>
  </si>
  <si>
    <t>002/2023</t>
  </si>
  <si>
    <t>VALLADO PERIMETRAL EN DOS ZONAS DE MERCATENERIFE</t>
  </si>
  <si>
    <t>PROPUESTA ECONÓMICA PARA REDACCIÓN DE DOCUMENTO PARA LA REFORMA DE LOS BAÑOS EN NAVE 1 Y NAVE 2</t>
  </si>
  <si>
    <t>003/2023</t>
  </si>
  <si>
    <t>004/2023</t>
  </si>
  <si>
    <t>005/2023</t>
  </si>
  <si>
    <t>AÑO 2023</t>
  </si>
  <si>
    <t>PROPUESTA ECONOMICA PARA REDACCIÓN DE DOCUMENTO PARA LA OBRA DE REFORMA Y ACONDICIONAMIENTO INTERIOR DE LAS OFICINAS DE MERCATENERIFE</t>
  </si>
  <si>
    <t>SEGURO DE DAÑOS MATERIALES</t>
  </si>
  <si>
    <t>REALE SEGUROS GENERALES, S.A.</t>
  </si>
  <si>
    <t>A78520293</t>
  </si>
  <si>
    <t>1 AÑO</t>
  </si>
  <si>
    <t>NO</t>
  </si>
  <si>
    <t>006/2023</t>
  </si>
  <si>
    <t>ARRENDAMIENTO NAVES COMPLEJO C</t>
  </si>
  <si>
    <t>ARRENDAMIENTOS NAVES (B7 Y D4)</t>
  </si>
  <si>
    <t>007/2023</t>
  </si>
  <si>
    <t>ADQUISICIÓN TV 86"</t>
  </si>
  <si>
    <t>MEDIAMARKT</t>
  </si>
  <si>
    <t>ESA63907463</t>
  </si>
  <si>
    <t>15 DÍAS</t>
  </si>
  <si>
    <t>008/2023</t>
  </si>
  <si>
    <t>1 MES</t>
  </si>
  <si>
    <t>ADQUISICIÓN DE ALIMENTOS Y PECES PARA MERCATENERIFE</t>
  </si>
  <si>
    <t>DECORACUARIUM</t>
  </si>
  <si>
    <t>B38314027</t>
  </si>
  <si>
    <t>MAGNITEL</t>
  </si>
  <si>
    <t>009/2023</t>
  </si>
  <si>
    <t>ADQUISICIÓN DE EMISORAS Y BATERIAS</t>
  </si>
  <si>
    <t>B24284622</t>
  </si>
  <si>
    <t xml:space="preserve">ADQUISICIÓN DE CALZADO LABORAL </t>
  </si>
  <si>
    <t>010/2023</t>
  </si>
  <si>
    <t>WEHBE S.L./FRANCISCO JOSÉ HERNÁNDEZ ROMERO/EPIS-REC-CANARIAS, S.L.</t>
  </si>
  <si>
    <t>B38011185/78671882Z/B76794866</t>
  </si>
  <si>
    <t>011/2023</t>
  </si>
  <si>
    <t>ADQUISICIÓN DE MATERIAL DE IMPRENTA</t>
  </si>
  <si>
    <t>GRÁFICAS PALAUT</t>
  </si>
  <si>
    <t>012/2023</t>
  </si>
  <si>
    <t>ADQUISICIÓN DE MATERIAL DE OFICINA - TÓNER</t>
  </si>
  <si>
    <t>SERVICIOS DE OFICINAS E INFORMÁTICA, S.L.</t>
  </si>
  <si>
    <t>ADQUISICIÓN SOPORTE PARA TV 86"</t>
  </si>
  <si>
    <t>014/2023</t>
  </si>
  <si>
    <t>CERTIFICADO ESTABILIDAD ESTRCUTURAL PARA PLACAS FOTOVOLTAICAS</t>
  </si>
  <si>
    <t>SANTIAGO RODRÍGUEZ REYES</t>
  </si>
  <si>
    <t>43804267 P</t>
  </si>
  <si>
    <t>15 DIAS</t>
  </si>
  <si>
    <t>013/2023</t>
  </si>
  <si>
    <t>16 DÍAS</t>
  </si>
  <si>
    <t>015/2023</t>
  </si>
  <si>
    <t>IMPERMECA COMERCIAL S.L.U.</t>
  </si>
  <si>
    <t>1 DÍA</t>
  </si>
  <si>
    <t>INSTALACIÓN DE AIRE ACONDICIONADO EN SERVIDOR NPL "URGENCIA"</t>
  </si>
  <si>
    <t>016/2023</t>
  </si>
  <si>
    <t>017/2023</t>
  </si>
  <si>
    <t>018/2023</t>
  </si>
  <si>
    <t>MATERIAL FERRETERIA PARA ALMACEN</t>
  </si>
  <si>
    <t>SUMECA SUMINISTROS INDUSTRIALES, S.L.</t>
  </si>
  <si>
    <t>B76597632</t>
  </si>
  <si>
    <t>019/2023</t>
  </si>
  <si>
    <t>AUDITORIA DE RENOVACION ISO 9001-2015</t>
  </si>
  <si>
    <t>AENOR</t>
  </si>
  <si>
    <t>1,5DIAS</t>
  </si>
  <si>
    <t>1,5 DIAS</t>
  </si>
  <si>
    <t>CPV DEL CONTRATO</t>
  </si>
  <si>
    <t>CRITERIOS DE ADJUDICACIÓN</t>
  </si>
  <si>
    <t>RESPOSICIÓN LÁMPARA UV PARA DESINFECCIÓN EN ESTANQUE DE PECES DE MERCATENERIFE</t>
  </si>
  <si>
    <t>AMAZÓN PRIME</t>
  </si>
  <si>
    <t>020/2023</t>
  </si>
  <si>
    <t>B02954592</t>
  </si>
  <si>
    <t>30 DÍAS</t>
  </si>
  <si>
    <t>021/2023</t>
  </si>
  <si>
    <t>022/2023</t>
  </si>
  <si>
    <t>023/2023</t>
  </si>
  <si>
    <t>MANTENIMIENTO INFORMÁTICO</t>
  </si>
  <si>
    <t>ARRENDAMIENTOS MÓDULOS VENTA 163-165-167 Y 219-221</t>
  </si>
  <si>
    <t>ARRENDAMIENTOS MÓDULOS VENTA 202-204</t>
  </si>
  <si>
    <t>024/2023</t>
  </si>
  <si>
    <t>INSTALACIÓN PUNTOS DE RECARGA VEHÍCULOS ELÉCTRICOS</t>
  </si>
  <si>
    <t>025/2023</t>
  </si>
  <si>
    <t>REGULACIÓN DE PUERTA SECCIONABLE EN NAVE 18 COMPLEJO A</t>
  </si>
  <si>
    <t>026/2023</t>
  </si>
  <si>
    <t>REGULACIÓN DE TRES PUERTAS SECCIONABLE EN NPL</t>
  </si>
  <si>
    <t>REPARACIÓN DE ARQUETA POZO EN FRENTE DE NAVE 1 CB</t>
  </si>
  <si>
    <t>CONSTRUCCIONES INTEGRALES MARTIN SANCHEZ</t>
  </si>
  <si>
    <t>DEMOLICION DE TRONJA EN NAVE 18 COMPLEJO A</t>
  </si>
  <si>
    <t>027/2023</t>
  </si>
  <si>
    <t>MATERIAL DE FERRETERÍA PARA ALMACÉN (ESMALTE)</t>
  </si>
  <si>
    <t>028/2023</t>
  </si>
  <si>
    <t>029/2023</t>
  </si>
  <si>
    <t>REPARACIÓN FUGA EN GMR</t>
  </si>
  <si>
    <t>VIAL CANARIAS,S.L.</t>
  </si>
  <si>
    <t>B76691757</t>
  </si>
  <si>
    <t>030/2023</t>
  </si>
  <si>
    <t>031/2023</t>
  </si>
  <si>
    <t>032/2023</t>
  </si>
  <si>
    <t>MATERIAL DE FERRETERÍA PARA ALMACÉN (TACOS)</t>
  </si>
  <si>
    <t>MATERIAL DE FERRETERÍA PARA ALMACÉN (METROS)</t>
  </si>
  <si>
    <t>033/2023</t>
  </si>
  <si>
    <t xml:space="preserve">ADQUISICIÓN DE MATERIAL DE OFICINA </t>
  </si>
  <si>
    <t>034/2023</t>
  </si>
  <si>
    <t>REGULACIÓN PUERTA N27 DE LA NPL</t>
  </si>
  <si>
    <t>REPARACIÓN SISTEMA CONTROL ACCESO</t>
  </si>
  <si>
    <t>035/2023</t>
  </si>
  <si>
    <t>AUDITORIA INTERNA ISO 9001-14001</t>
  </si>
  <si>
    <t>ARCO CALIDAD</t>
  </si>
  <si>
    <t>036/2023</t>
  </si>
  <si>
    <t>ACTUALIZACIÓN PLAN DE AUTOPROTECCIÓN</t>
  </si>
  <si>
    <t>037/2023</t>
  </si>
  <si>
    <t>BYMAR</t>
  </si>
  <si>
    <t>038/2023</t>
  </si>
  <si>
    <t>REALIZACIÓN SIMULACRO EMERGENCIAS</t>
  </si>
  <si>
    <t>039/2023</t>
  </si>
  <si>
    <t>ANÁLISIS DE GUA</t>
  </si>
  <si>
    <t>040/2023</t>
  </si>
  <si>
    <t>MANTENIMIENTO CÁMARAS FRIGORÍFICAS</t>
  </si>
  <si>
    <t>041/2023</t>
  </si>
  <si>
    <t>REPARACIÓN CÁMARA FRIGORÍFICA</t>
  </si>
  <si>
    <t>RSA INSTALACIONES &amp; MONTAJES</t>
  </si>
  <si>
    <t>042/2023</t>
  </si>
  <si>
    <t>ARRENDAMIENTO MÓDULO VENTA 209</t>
  </si>
  <si>
    <t>043/20223</t>
  </si>
  <si>
    <t>REPÀRACIÓN FUGAS Y MEMORIA TÉCNICA CÁMARA 2 N.P.L.</t>
  </si>
  <si>
    <t>044/2023</t>
  </si>
  <si>
    <t>MATERIAL DE IMPRENTA DECLARACIONES DE MERCANCÍA</t>
  </si>
  <si>
    <t>045/2023</t>
  </si>
  <si>
    <t>ROPA DE TRABAJO (UNIFORMIDAD)</t>
  </si>
  <si>
    <t>UNIFORMES DEL ATLANTICO/PUBLITEXT UNIFORMES</t>
  </si>
  <si>
    <t>B38722922/B76540988</t>
  </si>
  <si>
    <t>046/2023</t>
  </si>
  <si>
    <t>AUDITORIA DE SEGUIMIENTO ISO 14001-2015</t>
  </si>
  <si>
    <t>047/2023</t>
  </si>
  <si>
    <t>048/2023</t>
  </si>
  <si>
    <t>049/2023</t>
  </si>
  <si>
    <t>REPARACIÓN DE GOTERAS EN NAVE 3 COMPLEJO B</t>
  </si>
  <si>
    <t>B&amp;G ENERGIE SOLUTIONS CANARIAS, S.L.</t>
  </si>
  <si>
    <t>B766836222</t>
  </si>
  <si>
    <t>050/2023</t>
  </si>
  <si>
    <t xml:space="preserve">VERFICACIÓN BÁSCULAS REPESO </t>
  </si>
  <si>
    <t>051/2023</t>
  </si>
  <si>
    <t>TRATAMIENTO LEGIONELLA</t>
  </si>
  <si>
    <t>VADEAGUAS</t>
  </si>
  <si>
    <t>B76565308</t>
  </si>
  <si>
    <t>052/2023</t>
  </si>
  <si>
    <t>RENOVACIÓN DOMINIO Y HOSTING MERCATENERIFE ONLINE</t>
  </si>
  <si>
    <t>TECNICALIA</t>
  </si>
  <si>
    <t>B38811857</t>
  </si>
  <si>
    <t>053/2023</t>
  </si>
  <si>
    <t>DEMOLICIÓN DE CÁMARAS FRIGORÍFICAS EN LA NAVE 1 COMPLEJO C</t>
  </si>
  <si>
    <t>054/2023</t>
  </si>
  <si>
    <t>055/2023</t>
  </si>
  <si>
    <t>FERRETERIA SAN ISIDRO,S.L.</t>
  </si>
  <si>
    <t>HERRAMIENTA PARA TALLER (RADIAL)</t>
  </si>
  <si>
    <t>056/2023</t>
  </si>
  <si>
    <t>MATERIAL PARA ALMACEN (DISCOS ABRASIVOS)</t>
  </si>
  <si>
    <t>SOLUCIONES TÉCNICAS NCH</t>
  </si>
  <si>
    <t>ESB28984094</t>
  </si>
  <si>
    <t>057/2023</t>
  </si>
  <si>
    <t>ADQUISICIÓN MATERIAL IMPRENTA</t>
  </si>
  <si>
    <t>058/2023</t>
  </si>
  <si>
    <t>PLAN IGUALDAD</t>
  </si>
  <si>
    <t>PROTECTOR SOBRETENSIONES</t>
  </si>
  <si>
    <t>059/2023</t>
  </si>
  <si>
    <t>060/2023</t>
  </si>
  <si>
    <t>INFORME TÉCNICO EDAR</t>
  </si>
  <si>
    <t>CANARAGUA</t>
  </si>
  <si>
    <t>A-76624345</t>
  </si>
  <si>
    <t>061/2023</t>
  </si>
  <si>
    <t>NEXO CANARIAS, S.L.</t>
  </si>
  <si>
    <t>B38871166</t>
  </si>
  <si>
    <t>8 meses</t>
  </si>
  <si>
    <t>062/2023</t>
  </si>
  <si>
    <t>PUERTAS ENRROLLABLE CENTRAL DE LOS MÓDULOS 219-221</t>
  </si>
  <si>
    <t>063/2023</t>
  </si>
  <si>
    <t>REPARACIÓN FUGA DE BASTECIMENTO EN GMR</t>
  </si>
  <si>
    <t>VIAL CANARIAS, S.L.</t>
  </si>
  <si>
    <t>B-76691757</t>
  </si>
  <si>
    <t>064/2023</t>
  </si>
  <si>
    <t>PYO Y DIR DE OBRA DE INST. DE BT PARA ADEDUACIÓN DE NAVE SIN USO</t>
  </si>
  <si>
    <t>065/223</t>
  </si>
  <si>
    <t>SISTEMA DE INFORMACIÓN INTERNO</t>
  </si>
  <si>
    <t>SEGURDADES, S.L.</t>
  </si>
  <si>
    <t>B-43706498</t>
  </si>
  <si>
    <t>066/2023</t>
  </si>
  <si>
    <t>LICENCIAS ADOBE PRO</t>
  </si>
  <si>
    <t>A63907463</t>
  </si>
  <si>
    <t>ACTUALIZADO: 09/08/2023</t>
  </si>
  <si>
    <t>067/2023</t>
  </si>
  <si>
    <t>068/2023</t>
  </si>
  <si>
    <t>REPOSICIÓN MATERIAL INFORMÁTICO</t>
  </si>
  <si>
    <t>REVISIÓN AIRE ACONDICIONADO EN OFICINA TCOC. SERVICIOS 2</t>
  </si>
  <si>
    <t>069/2023</t>
  </si>
  <si>
    <t>070/2023</t>
  </si>
  <si>
    <t>ACTUALIZACIÓN LEGISLACIÓN MEDIA AMBIENTE</t>
  </si>
  <si>
    <t>GREEN TAL, S.A.</t>
  </si>
  <si>
    <t>A62313788</t>
  </si>
  <si>
    <t>622 1503 000</t>
  </si>
  <si>
    <t>071/2023</t>
  </si>
  <si>
    <t>INSTALACIÓN ELÉCTRICA DE BAJA TENSION EN NAVE SIN USO</t>
  </si>
  <si>
    <t>INSULARES DE DEMOLIOCIONES Y OBRA, S.L.</t>
  </si>
  <si>
    <t>B38980611</t>
  </si>
  <si>
    <t>3 SEMANAS</t>
  </si>
  <si>
    <t>RUBEN MOLINA AFONSO</t>
  </si>
  <si>
    <t>54057425 L</t>
  </si>
  <si>
    <t>072/2023</t>
  </si>
  <si>
    <t>CONTRATACIÓN GESTOR DE RESIDUOS PELIGROSOS</t>
  </si>
  <si>
    <t>7 DÍAS</t>
  </si>
  <si>
    <t>B-38406047</t>
  </si>
  <si>
    <t>M. ASENSIO</t>
  </si>
  <si>
    <t>B-76811439</t>
  </si>
  <si>
    <t>3 MESES</t>
  </si>
  <si>
    <t>B-06290241</t>
  </si>
  <si>
    <t>EUROFINS MAS CONTROL</t>
  </si>
  <si>
    <t>B-38495065</t>
  </si>
  <si>
    <t>12 MESES</t>
  </si>
  <si>
    <t>43784848-R</t>
  </si>
  <si>
    <t>5 DÍAS</t>
  </si>
  <si>
    <t>073/2023</t>
  </si>
  <si>
    <t>074/2023</t>
  </si>
  <si>
    <t>BOLETÍN, TASAS Y CONTRATACIÓN SUMINISTRO ELECTRICO LOCAL PLR 02 01</t>
  </si>
  <si>
    <t>INSTALACIONES ELECTRICAS GLOMAR,S.L.U.</t>
  </si>
  <si>
    <t>B76765254</t>
  </si>
  <si>
    <t>075/2023</t>
  </si>
  <si>
    <t>VERIFICACIÓN DE GOTERAS EN COMPLEJO D</t>
  </si>
  <si>
    <t>076/2023</t>
  </si>
  <si>
    <t>EPI PARA ENCARGADO DE MANTENIMIENTO</t>
  </si>
  <si>
    <t>SEHILA CANARIAS</t>
  </si>
  <si>
    <t>42024297P</t>
  </si>
  <si>
    <t>077/2023</t>
  </si>
  <si>
    <t>078/2023</t>
  </si>
  <si>
    <t>MATERIAL METÁLICO PARA TALLER (PLANCHAS)</t>
  </si>
  <si>
    <t>SUMINISTROS CORONAS</t>
  </si>
  <si>
    <t>A38046561</t>
  </si>
  <si>
    <t>079/2023</t>
  </si>
  <si>
    <t>MATERIAL DE FONTANERÍA PARA TALLER</t>
  </si>
  <si>
    <t>11/07/0223</t>
  </si>
  <si>
    <t>080/2023</t>
  </si>
  <si>
    <t>081/2023</t>
  </si>
  <si>
    <t>MATERIAL PARA SOLUCIONES TÉCNICAS</t>
  </si>
  <si>
    <t>MATERIAL DE FERRETERÍA PARA TALLER (DISCOS Y TORNILLERÍA)</t>
  </si>
  <si>
    <t>082/2023</t>
  </si>
  <si>
    <t>MANGUERAS DE HIDRANTES EN MAL ESTADO SEGÚN GMAO</t>
  </si>
  <si>
    <t>1,301,76 €</t>
  </si>
  <si>
    <t>FERNANDEZ COGOLLUDO, S.L.</t>
  </si>
  <si>
    <t>B38269403</t>
  </si>
  <si>
    <t>083/2023</t>
  </si>
  <si>
    <t>REPARACIÓN Y MANTENIMIENTO DE PUERTAS ENRROLLABLE DE LA NAVE C1 (URGENTE)</t>
  </si>
  <si>
    <t>3,55,68 €</t>
  </si>
  <si>
    <t>084/2023</t>
  </si>
  <si>
    <t>LIMPIEZA E HIGIENIZACIÓN DE LOS APARATOS DE AIRE ACONDICIONADO</t>
  </si>
  <si>
    <t>GENERCLIMA 2012 S.L.U.</t>
  </si>
  <si>
    <t>B76653302</t>
  </si>
  <si>
    <t>B76653303</t>
  </si>
  <si>
    <t xml:space="preserve">REPOSICIÓN DE APARATO DE AIRE ACONDICIONADO </t>
  </si>
  <si>
    <t>085/2023</t>
  </si>
  <si>
    <t>086/2023</t>
  </si>
  <si>
    <t>087/2023</t>
  </si>
  <si>
    <t>088/2023</t>
  </si>
  <si>
    <t>REPARACIÓN FUGA DE AGUA E INSTALACIÓN CONDUCTO ALTERNATIVO</t>
  </si>
  <si>
    <t>ADQUISICIÓN SMARTPHONE</t>
  </si>
  <si>
    <t>VARIAS</t>
  </si>
  <si>
    <t>2 DÍAS</t>
  </si>
  <si>
    <t>089/2023</t>
  </si>
  <si>
    <t>090/2023</t>
  </si>
  <si>
    <t>MANTENIMIENTO DESFIBRILADOR DESA</t>
  </si>
  <si>
    <t>B-76552603</t>
  </si>
  <si>
    <t>HOSPIMÉDICA</t>
  </si>
  <si>
    <t xml:space="preserve">MEJORA DEL FUNCIONAMIENTO DE LA EDAR DE MERCATENERIFE </t>
  </si>
  <si>
    <t>MEJORA DE LA SEGURIDAD EN LA EDAR DE MERCATENERIFE</t>
  </si>
  <si>
    <t>092/2023</t>
  </si>
  <si>
    <t>093/2023</t>
  </si>
  <si>
    <t>094/2023</t>
  </si>
  <si>
    <t>DESATASCADOR LÍQUIDO CONCENTRATO DRAIN</t>
  </si>
  <si>
    <t>SOLUCIONES TÉCNICAS NCH ESPAÑOLA S.L.</t>
  </si>
  <si>
    <t>B28984094</t>
  </si>
  <si>
    <t>095/2023</t>
  </si>
  <si>
    <t>096/2023</t>
  </si>
  <si>
    <t>AJUSTE REPETIDOR RADIOCOMUNICACIONES</t>
  </si>
  <si>
    <t>RENOVACIÓN FIREWALL</t>
  </si>
  <si>
    <t>I MES</t>
  </si>
  <si>
    <t>098/2023</t>
  </si>
  <si>
    <t>097/2023</t>
  </si>
  <si>
    <t>ADQUISICIÓN CASETA PARA LA EDAR DE MERCATENERIFE</t>
  </si>
  <si>
    <t>3 DÍAS</t>
  </si>
  <si>
    <t>099/2023</t>
  </si>
  <si>
    <t>11/09/0223</t>
  </si>
  <si>
    <t>MATERIAL PARA SUJECIÓN TUBERIAS INCENDIOS</t>
  </si>
  <si>
    <t>100/2023</t>
  </si>
  <si>
    <t>REPARACIÓN FUNCIONAMIENTO CÁMARA FRIGORÍFICA</t>
  </si>
  <si>
    <t>101/2023</t>
  </si>
  <si>
    <t>JOSÉ TIMÓN HDEZ. ABAD</t>
  </si>
  <si>
    <t xml:space="preserve">INFORME TÉCNICO Y PROYECTO TUBERÍA PRINCIPAL RED DE ABASTECIMIENTO DE AGUA </t>
  </si>
  <si>
    <t>102/2023</t>
  </si>
  <si>
    <t>VALLADO PERIMETRAL EN ZONA SUR</t>
  </si>
  <si>
    <t>103/2023</t>
  </si>
  <si>
    <t>CERRAMIENTO DE ESTRUCTURA METÁLICA EN TALLER</t>
  </si>
  <si>
    <t>VALLADOS ARCHIPIÉLAGOS</t>
  </si>
  <si>
    <t>B76544816</t>
  </si>
  <si>
    <t>2 SEMANAS</t>
  </si>
  <si>
    <t>FALSOS TECHOS Y TABIQUES ISLA DE TFE, S.L.</t>
  </si>
  <si>
    <t>B-38527396</t>
  </si>
  <si>
    <t>104/2023</t>
  </si>
  <si>
    <t>105/2023</t>
  </si>
  <si>
    <t>106/2023</t>
  </si>
  <si>
    <t>107/2023</t>
  </si>
  <si>
    <t>MATERIAL DE FERRETERÍA PARA ALMACÉN (ESMALTE 15L)</t>
  </si>
  <si>
    <t>REPARACIÓN DE PUERTA DE ACCESO A CONTROL DE SEGURIDAD</t>
  </si>
  <si>
    <t>NAMIJU ALUMNIOS,S.L.</t>
  </si>
  <si>
    <t>43374738-G</t>
  </si>
  <si>
    <t>108/2023</t>
  </si>
  <si>
    <t>REPARACIÓN DE FUGA DE AGUA EN LA NAVE 10 COMPLEJO D</t>
  </si>
  <si>
    <t>REPARACIÓN DE FUGA DE AGUA EN LA ACOMETIDA PRINCIPAL DE ABASTECIMIENTO</t>
  </si>
  <si>
    <t>REPARACIÓN DE FUGA DE AGUA EN LA NAVE 3 COMPLEJO D</t>
  </si>
  <si>
    <t>109/2023</t>
  </si>
  <si>
    <t>RERARACIÓN DE LLAVE DE CORTE, VALVULA ANTIRETORNO, REDUCTODRA DE PRESIÓN</t>
  </si>
  <si>
    <t>110/2023</t>
  </si>
  <si>
    <t>HIDRAULICA</t>
  </si>
  <si>
    <t>111/2023</t>
  </si>
  <si>
    <t>SUSTITUCIÓN FINAL DE CARRERA EN CÁMARA FRIGORÍFICA</t>
  </si>
  <si>
    <t>112/2023</t>
  </si>
  <si>
    <t>113/2023</t>
  </si>
  <si>
    <t>114/2023</t>
  </si>
  <si>
    <t>TASACION ALQUILERES LOCALES EDIFICIO ADMINISTRATIVO</t>
  </si>
  <si>
    <t>DANIES ESCOBAR AGUADO</t>
  </si>
  <si>
    <t>50461017Y</t>
  </si>
  <si>
    <t>115/2023</t>
  </si>
  <si>
    <t>FRUTAS Y VERDURAS TALLERES DE CONSUMO RESPONSABLE</t>
  </si>
  <si>
    <t>116/2023</t>
  </si>
  <si>
    <t>EXPLOTACION</t>
  </si>
  <si>
    <t>LUZ VERDE</t>
  </si>
  <si>
    <t>A38013272</t>
  </si>
  <si>
    <t>117/2023</t>
  </si>
  <si>
    <t>REPOSICIÓN FOCOS PARA EL PUNTO LIMPIO</t>
  </si>
  <si>
    <t>DRIVER PARA REPONER LUMINARIAS DEL PASILLO NAVE 1</t>
  </si>
  <si>
    <t>SEBASTIAN PEREZ ORAMAS</t>
  </si>
  <si>
    <t>118/2023</t>
  </si>
  <si>
    <t>091/2023</t>
  </si>
  <si>
    <t>A79486833</t>
  </si>
  <si>
    <t>119/2023</t>
  </si>
  <si>
    <t>SUMINISTRO DE GRUPO ELECTRÓGENO (URGENCIA) PARA COMPLEJO C1</t>
  </si>
  <si>
    <t>120/2023</t>
  </si>
  <si>
    <t>B38225802</t>
  </si>
  <si>
    <t>REPARACIÓN BÁSCULAS DE REPESO</t>
  </si>
  <si>
    <t>REPARACIÓN DE FUGA DE AGUA EN LA ACOMETIDA PEREZ BRITO ALIMENTACIÓN</t>
  </si>
  <si>
    <t>122/2023</t>
  </si>
  <si>
    <t>123/2023</t>
  </si>
  <si>
    <t>MATERIAL PARA TALLER (SILICONAS)</t>
  </si>
  <si>
    <t>124/2023</t>
  </si>
  <si>
    <t>125/2023</t>
  </si>
  <si>
    <t>INSTALACIÓN DE CASETA METÁLICA PARA LA EDAR DE MERCATENERIFE</t>
  </si>
  <si>
    <t>LEROY MERLIN</t>
  </si>
  <si>
    <t>B84818442</t>
  </si>
  <si>
    <t>126/2023</t>
  </si>
  <si>
    <t>127/2023</t>
  </si>
  <si>
    <t>ACTUALIZADO: 31/10/2023</t>
  </si>
  <si>
    <t>CONTRATOS 2023</t>
  </si>
  <si>
    <t>128/2023</t>
  </si>
  <si>
    <t>129/2023</t>
  </si>
  <si>
    <t>E76636084</t>
  </si>
  <si>
    <t>ADQUISICIÓN DE UN ORDENADOR PARA EL VIDEOWALL DE LA NAVE 1</t>
  </si>
  <si>
    <t>ADQUISICIÓN DE UNA IMPRESORA DE TARJETAS DE PVC</t>
  </si>
  <si>
    <t>131/2023</t>
  </si>
  <si>
    <t>REDACCIÓN MEMORIA TÇÉCNICA CAMARA FRIGORÍFICA 2</t>
  </si>
  <si>
    <t>130/2023</t>
  </si>
  <si>
    <t>121/2023</t>
  </si>
  <si>
    <t>132/2023</t>
  </si>
  <si>
    <t>SERVICIO DE ESTUDIO DE MERCADO ASEGURADOR RESPECTO A POLIZAS 2023</t>
  </si>
  <si>
    <t>ALKORA GRUPO VERSPIEREN</t>
  </si>
  <si>
    <t>A01051747</t>
  </si>
  <si>
    <t>SERVICIO DE SEGURO DE RESPONSABILIDAD DE ADMINISTRADORES Y DIRECTIVOS</t>
  </si>
  <si>
    <t>133/2023</t>
  </si>
  <si>
    <t>134/2023</t>
  </si>
  <si>
    <t>ADECUACIÓN DOCUMENTACIÓN BÁSCULAS DE REPESO</t>
  </si>
  <si>
    <t>28/11/20236</t>
  </si>
  <si>
    <t>135/2023</t>
  </si>
  <si>
    <t>ALUMBRADO NAVIDAD 2023</t>
  </si>
  <si>
    <t>136/2023</t>
  </si>
  <si>
    <t>AUDITORÍA LEGAL DE CUENTAS</t>
  </si>
  <si>
    <t>137/2023</t>
  </si>
  <si>
    <t>LONAS TOTEM  ENTRADA</t>
  </si>
  <si>
    <t>138/2023</t>
  </si>
  <si>
    <t>CURSOS ESPECIALIZACION NOMINAS Y SEGUROS SOCIALES</t>
  </si>
  <si>
    <t>FODERTEL,S.L.</t>
  </si>
  <si>
    <t>B81016796</t>
  </si>
  <si>
    <t>6 MESES</t>
  </si>
  <si>
    <t>139/2023</t>
  </si>
  <si>
    <t>EVENTO PRESENTACION NUEVA WEB CORPORATIVA</t>
  </si>
  <si>
    <t>ETEREO RESTAURACION,S.L.</t>
  </si>
  <si>
    <t>B76359421</t>
  </si>
  <si>
    <t>140/2023</t>
  </si>
  <si>
    <t>CESTA DE NAVIDAD DE LOS TRABAJADORES</t>
  </si>
  <si>
    <t>141/2023</t>
  </si>
  <si>
    <t>REPARACIÓN DE GOTERAS EN NPL, COPMLEJO B Y COMPLEJO A. (URGENCIA)</t>
  </si>
  <si>
    <t>142/2023</t>
  </si>
  <si>
    <t>143/2023</t>
  </si>
  <si>
    <t>RESTITUCIÓN DE VÁVULVA REDUCTORA Y CAMBIO DE PLATOS BRIDA</t>
  </si>
  <si>
    <t>1,475,00 €</t>
  </si>
  <si>
    <t>144/2023</t>
  </si>
  <si>
    <t>145/2023</t>
  </si>
  <si>
    <t>146/2023</t>
  </si>
  <si>
    <t>MATERIAL DE FONTANERÍA PARA DEPURADORA</t>
  </si>
  <si>
    <t>MATERIAL DE FONTANERÍA PARA ACOMETIDA PRINCIPAL</t>
  </si>
  <si>
    <t>JUAN ALBERTO DE GANZO SUÁREZ</t>
  </si>
  <si>
    <t>78574808T</t>
  </si>
  <si>
    <t>147/2023</t>
  </si>
  <si>
    <t>VERIFICACIÓN DE GOTERAS EN COMPLEJO C NAVE 3</t>
  </si>
  <si>
    <t>148/2023</t>
  </si>
  <si>
    <t>REPARACIÓN DE ARQUETA EN CONTROL DE ACCESO</t>
  </si>
  <si>
    <t>B38739819</t>
  </si>
  <si>
    <t>IMAGEN GRÁFICA DE CANARIAS, S.L.</t>
  </si>
  <si>
    <t>149/2023</t>
  </si>
  <si>
    <t>INFORME CARGA DE TRABAJO DPTO. MANTENIMIENTO</t>
  </si>
  <si>
    <t>B35438910</t>
  </si>
  <si>
    <t>Activa Canarias Empresa de Trabajo Temporal S. L</t>
  </si>
  <si>
    <t>SUMINISTRO DE ALIMENTOS PARA DONACION CARRERA POR LA VIDA 2023</t>
  </si>
  <si>
    <t>C.B.HERNANDEZ PIMENTEK</t>
  </si>
  <si>
    <t>E38340378</t>
  </si>
  <si>
    <t>PEREZ BRITO ALIMENTACION,S.L.CACHON E HIJOS,S.L.</t>
  </si>
  <si>
    <t>B38317194/B76576271</t>
  </si>
  <si>
    <t>150/2023</t>
  </si>
  <si>
    <t>SERVICIO DE CATERING PARA JORNADA DE INTEGRACION CONSEJEROS-PERSONAL</t>
  </si>
  <si>
    <t>CONCEPTO DULCE GAMONAL,S.L.</t>
  </si>
  <si>
    <t>B-38621843</t>
  </si>
  <si>
    <t>151/2023</t>
  </si>
  <si>
    <t>SERVICIO DE TRANSPORTE AEREO Y HOSPEDAJE ENCUENTRO INSTITUCIONAL CON MERCAVALENCIA</t>
  </si>
  <si>
    <t>BIOSIGMA</t>
  </si>
  <si>
    <t>B-70742/22</t>
  </si>
  <si>
    <t>152/2023</t>
  </si>
  <si>
    <t>COMPRA REACTIVO y PATRONES DE CALIBRACIÓN PARA ANÁLISIS DE AGUA</t>
  </si>
  <si>
    <t>153/2023</t>
  </si>
  <si>
    <t>SUMINISTRO UNIFORMIDAD PARA EL PERSONAL LABORAL</t>
  </si>
  <si>
    <t>UNIFORMES DEL ATLANTICO/WEHBE</t>
  </si>
  <si>
    <t>B38011185</t>
  </si>
  <si>
    <t>VIAJES TUBILLETE,S.L.</t>
  </si>
  <si>
    <t>B38723904</t>
  </si>
  <si>
    <t>154/2023</t>
  </si>
  <si>
    <t>MATERIAL ELÉCTRICO PARA LA EDAR DE MERCATFE</t>
  </si>
  <si>
    <t>155/2023</t>
  </si>
  <si>
    <t>SERVICIO DE CATERING PARA EVENTO TELEMARATON SOLIDARIO</t>
  </si>
  <si>
    <t>MERCABAR/FYV AFONSO LEON/CB SIRERAL LORENZO</t>
  </si>
  <si>
    <t>156/2023</t>
  </si>
  <si>
    <t>MATERIAL PARA ALMACENAMIENTO RESIDUOS PELIGROSOS</t>
  </si>
  <si>
    <t>SERTEGO (URBASER)</t>
  </si>
  <si>
    <t>B83667725</t>
  </si>
  <si>
    <t>157/2023</t>
  </si>
  <si>
    <t>158/2023</t>
  </si>
  <si>
    <t>MATERIAL DE SEGURIDAD PARA TALLER</t>
  </si>
  <si>
    <t>159/2023</t>
  </si>
  <si>
    <t>MATERIAL DE SEGURIDAD PARA EVENTO</t>
  </si>
  <si>
    <t>160/2023</t>
  </si>
  <si>
    <t>REPARACIÓN DE IMBORNAL EN VIA DE ENTRADA</t>
  </si>
  <si>
    <t>161/2023</t>
  </si>
  <si>
    <t>FELICITACION NAVIDEÑA A CLIENTES</t>
  </si>
  <si>
    <t>ANDRES CONCEPCION/EVENTOS Y AZAFATAS SC,D.L.</t>
  </si>
  <si>
    <t>42085116S/B38845798</t>
  </si>
  <si>
    <t>162/2023</t>
  </si>
  <si>
    <t>RENOVACION DOMINIO Y ALOJAMIENTO WEB CORPORATIVA</t>
  </si>
  <si>
    <t>TECNOLOGIAS DE LA INFORMACION TECNICALIA,S.L.U.</t>
  </si>
  <si>
    <t>163/2023</t>
  </si>
  <si>
    <t>164/2023</t>
  </si>
  <si>
    <t>DETALLE CORPORATIVO A CONSEJEROS CON OCASIÓN DE LA NAVIDAD</t>
  </si>
  <si>
    <t>.CACHON E HIJOS,S.L.</t>
  </si>
  <si>
    <t>B76576271</t>
  </si>
  <si>
    <t>165/2023</t>
  </si>
  <si>
    <t>166/2023</t>
  </si>
  <si>
    <t>INSTALACION ELECTRICA GRUPO ELECTROGENO PARA EVENTO SOLIDARIO</t>
  </si>
  <si>
    <t>ELECNOR SERVICIOS Y PROYECTOS,S.A.U.</t>
  </si>
  <si>
    <t>AMTEVO MEDIO AMBIENTE,S.L.</t>
  </si>
  <si>
    <t>BOLSAS PUBLICITARIAS PARA VISITAS ESCOLARES</t>
  </si>
  <si>
    <t>B62604806</t>
  </si>
  <si>
    <t>167/2024</t>
  </si>
  <si>
    <t>º</t>
  </si>
  <si>
    <t>PUBLICACIÓN Plataforma</t>
  </si>
  <si>
    <t>https://contrataciondelestado.es/wps/poc?uri=deeplink%3Adetalle_licitacion&amp;idEvl=q3ud%2FfosR2cXhk1FZxEyvw%3D%3D</t>
  </si>
  <si>
    <t>https://contrataciondelestado.es/wps/poc?uri=deeplink%3Adetalle_licitacion&amp;idEvl=liVGBGqo4Bizz8fXU2i3eQ%3D%3D</t>
  </si>
  <si>
    <t>https://contrataciondelestado.es/wps/poc?uri=deeplink%3Adetalle_licitacion&amp;idEvl=WKwLKdg37krnSoTX3z%2F7wA%3D%3D</t>
  </si>
  <si>
    <t>https://contrataciondelestado.es/wps/poc?uri=deeplink%3Adetalle_licitacion&amp;idEvl=fiuSK3OdemmiEJrVRqloyA%3D%3D</t>
  </si>
  <si>
    <t>https://contrataciondelestado.es/wps/poc?uri=deeplink%3Adetalle_licitacion&amp;idEvl=aBR8zOl5yrOrz3GQd5r6SQ%3D%3D</t>
  </si>
  <si>
    <t>https://contrataciondelestado.es/wps/poc?uri=deeplink%3Adetalle_licitacion&amp;idEvl=b08VE8BSkqIBPRBxZ4nJ%2Fg%3D%3D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</si>
</sst>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\ _€_-;\-* #,##0\ _€_-;_-* &quot;-&quot;??\ _€_-;_-@_-"/>
    <numFmt numFmtId="167" formatCode="_-* #,##0.00\ [$€-C0A]_-;\-* #,##0.00\ [$€-C0A]_-;_-* &quot;-&quot;??\ [$€-C0A]_-;_-@_-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  <font>
      <sz val="9"/>
      <color rgb="FF000000"/>
      <name val="Tahoma"/>
      <family val="2"/>
    </font>
    <font>
      <b/>
      <sz val="16"/>
      <color rgb="FF000000"/>
      <name val="Tahoma"/>
      <family val="2"/>
    </font>
    <font>
      <sz val="10"/>
      <color theme="1"/>
      <name val="Tahoma"/>
      <family val="2"/>
    </font>
    <font>
      <sz val="9"/>
      <name val="Tahoma"/>
      <family val="2"/>
    </font>
    <font>
      <sz val="8"/>
      <name val="Tahoma"/>
      <family val="2"/>
    </font>
    <font>
      <sz val="6"/>
      <color theme="1"/>
      <name val="Tahoma"/>
      <family val="2"/>
    </font>
    <font>
      <b/>
      <sz val="6"/>
      <color theme="1"/>
      <name val="Tahoma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9933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296">
    <xf numFmtId="0" fontId="0" fillId="0" borderId="0" xfId="0"/>
    <xf numFmtId="0" fontId="2" fillId="2" borderId="10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5" fillId="0" borderId="0" xfId="0" applyFont="1"/>
    <xf numFmtId="0" fontId="1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165" fontId="1" fillId="5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6" fillId="6" borderId="18" xfId="4" applyFont="1" applyFill="1" applyBorder="1" applyAlignment="1">
      <alignment vertical="center" wrapText="1"/>
    </xf>
    <xf numFmtId="0" fontId="6" fillId="6" borderId="19" xfId="4" applyFont="1" applyFill="1" applyBorder="1" applyAlignment="1">
      <alignment horizontal="center" vertical="center" wrapText="1"/>
    </xf>
    <xf numFmtId="0" fontId="6" fillId="6" borderId="20" xfId="4" applyFont="1" applyFill="1" applyBorder="1" applyAlignment="1">
      <alignment horizontal="center" vertical="center" wrapText="1"/>
    </xf>
    <xf numFmtId="0" fontId="7" fillId="0" borderId="0" xfId="4" applyFont="1"/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5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1" xfId="0" applyFont="1" applyBorder="1"/>
    <xf numFmtId="0" fontId="8" fillId="0" borderId="4" xfId="0" applyFont="1" applyBorder="1" applyAlignment="1">
      <alignment horizontal="center"/>
    </xf>
    <xf numFmtId="0" fontId="5" fillId="0" borderId="3" xfId="0" applyFont="1" applyBorder="1"/>
    <xf numFmtId="0" fontId="5" fillId="0" borderId="14" xfId="0" applyFont="1" applyBorder="1" applyAlignment="1">
      <alignment horizontal="center"/>
    </xf>
    <xf numFmtId="0" fontId="5" fillId="0" borderId="17" xfId="0" applyFont="1" applyBorder="1"/>
    <xf numFmtId="0" fontId="5" fillId="0" borderId="21" xfId="0" applyFont="1" applyBorder="1" applyAlignment="1">
      <alignment horizontal="center"/>
    </xf>
    <xf numFmtId="0" fontId="5" fillId="0" borderId="23" xfId="0" applyFont="1" applyBorder="1"/>
    <xf numFmtId="0" fontId="8" fillId="0" borderId="1" xfId="0" applyFont="1" applyBorder="1" applyAlignment="1">
      <alignment horizontal="center" wrapText="1"/>
    </xf>
    <xf numFmtId="0" fontId="5" fillId="0" borderId="12" xfId="0" applyFont="1" applyBorder="1"/>
    <xf numFmtId="0" fontId="8" fillId="0" borderId="4" xfId="0" applyFont="1" applyBorder="1" applyAlignment="1">
      <alignment horizontal="center" wrapText="1"/>
    </xf>
    <xf numFmtId="0" fontId="5" fillId="0" borderId="14" xfId="0" applyFont="1" applyBorder="1"/>
    <xf numFmtId="0" fontId="8" fillId="0" borderId="17" xfId="0" applyFont="1" applyBorder="1" applyAlignment="1">
      <alignment horizontal="center" wrapText="1"/>
    </xf>
    <xf numFmtId="0" fontId="5" fillId="0" borderId="21" xfId="0" applyFont="1" applyBorder="1"/>
    <xf numFmtId="0" fontId="8" fillId="0" borderId="17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" fillId="0" borderId="24" xfId="0" applyFont="1" applyBorder="1"/>
    <xf numFmtId="0" fontId="5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4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7" fillId="0" borderId="12" xfId="4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2" fillId="0" borderId="14" xfId="0" applyNumberFormat="1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6" fillId="0" borderId="25" xfId="4" applyFont="1" applyBorder="1" applyAlignment="1">
      <alignment vertical="center" wrapText="1"/>
    </xf>
    <xf numFmtId="0" fontId="6" fillId="0" borderId="13" xfId="4" applyFont="1" applyBorder="1" applyAlignment="1">
      <alignment horizontal="center" vertical="center" wrapText="1"/>
    </xf>
    <xf numFmtId="0" fontId="6" fillId="0" borderId="25" xfId="4" applyFont="1" applyBorder="1" applyAlignment="1">
      <alignment horizontal="right" vertical="center" wrapText="1"/>
    </xf>
    <xf numFmtId="9" fontId="7" fillId="0" borderId="26" xfId="3" applyFont="1" applyBorder="1" applyAlignment="1">
      <alignment horizontal="center" vertical="center"/>
    </xf>
    <xf numFmtId="44" fontId="5" fillId="0" borderId="13" xfId="2" applyFont="1" applyBorder="1"/>
    <xf numFmtId="44" fontId="5" fillId="0" borderId="13" xfId="2" applyFont="1" applyBorder="1" applyAlignment="1">
      <alignment horizontal="center"/>
    </xf>
    <xf numFmtId="44" fontId="6" fillId="0" borderId="27" xfId="4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164" fontId="6" fillId="4" borderId="29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/>
    </xf>
    <xf numFmtId="44" fontId="7" fillId="0" borderId="13" xfId="2" applyFont="1" applyBorder="1" applyAlignment="1">
      <alignment horizontal="center"/>
    </xf>
    <xf numFmtId="9" fontId="7" fillId="0" borderId="13" xfId="3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166" fontId="2" fillId="0" borderId="14" xfId="1" applyNumberFormat="1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11" fillId="0" borderId="0" xfId="4" applyFont="1" applyAlignment="1">
      <alignment horizontal="right"/>
    </xf>
    <xf numFmtId="14" fontId="9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9" fillId="0" borderId="2" xfId="0" applyFont="1" applyBorder="1"/>
    <xf numFmtId="0" fontId="2" fillId="2" borderId="3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165" fontId="2" fillId="2" borderId="15" xfId="0" applyNumberFormat="1" applyFont="1" applyFill="1" applyBorder="1" applyAlignment="1">
      <alignment horizontal="center"/>
    </xf>
    <xf numFmtId="14" fontId="2" fillId="2" borderId="15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0" fillId="0" borderId="14" xfId="0" applyBorder="1"/>
    <xf numFmtId="0" fontId="0" fillId="0" borderId="5" xfId="0" applyBorder="1"/>
    <xf numFmtId="0" fontId="2" fillId="2" borderId="35" xfId="0" applyFont="1" applyFill="1" applyBorder="1" applyAlignment="1">
      <alignment horizont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wrapText="1"/>
    </xf>
    <xf numFmtId="0" fontId="2" fillId="2" borderId="37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/>
    </xf>
    <xf numFmtId="14" fontId="2" fillId="2" borderId="13" xfId="0" applyNumberFormat="1" applyFont="1" applyFill="1" applyBorder="1" applyAlignment="1">
      <alignment horizontal="center" wrapText="1"/>
    </xf>
    <xf numFmtId="165" fontId="2" fillId="2" borderId="13" xfId="0" applyNumberFormat="1" applyFont="1" applyFill="1" applyBorder="1" applyAlignment="1">
      <alignment horizontal="center" vertical="center"/>
    </xf>
    <xf numFmtId="14" fontId="2" fillId="2" borderId="13" xfId="0" applyNumberFormat="1" applyFont="1" applyFill="1" applyBorder="1" applyAlignment="1">
      <alignment horizontal="center" vertical="center"/>
    </xf>
    <xf numFmtId="0" fontId="9" fillId="0" borderId="0" xfId="0" applyFont="1"/>
    <xf numFmtId="0" fontId="2" fillId="2" borderId="0" xfId="0" applyFont="1" applyFill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/>
    <xf numFmtId="44" fontId="5" fillId="0" borderId="12" xfId="2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44" fontId="7" fillId="0" borderId="13" xfId="2" applyFont="1" applyBorder="1" applyAlignment="1">
      <alignment horizontal="center" vertical="center"/>
    </xf>
    <xf numFmtId="0" fontId="9" fillId="7" borderId="13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6" fontId="2" fillId="0" borderId="13" xfId="1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" fillId="5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vertical="center"/>
    </xf>
    <xf numFmtId="166" fontId="2" fillId="0" borderId="13" xfId="1" applyNumberFormat="1" applyFont="1" applyFill="1" applyBorder="1" applyAlignment="1">
      <alignment vertical="center" wrapText="1"/>
    </xf>
    <xf numFmtId="166" fontId="2" fillId="2" borderId="13" xfId="1" applyNumberFormat="1" applyFont="1" applyFill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wrapText="1"/>
    </xf>
    <xf numFmtId="14" fontId="2" fillId="2" borderId="33" xfId="0" applyNumberFormat="1" applyFont="1" applyFill="1" applyBorder="1" applyAlignment="1">
      <alignment horizontal="center" wrapText="1"/>
    </xf>
    <xf numFmtId="14" fontId="2" fillId="2" borderId="31" xfId="0" applyNumberFormat="1" applyFont="1" applyFill="1" applyBorder="1" applyAlignment="1">
      <alignment horizontal="center" wrapText="1"/>
    </xf>
    <xf numFmtId="14" fontId="2" fillId="2" borderId="31" xfId="0" applyNumberFormat="1" applyFont="1" applyFill="1" applyBorder="1" applyAlignment="1">
      <alignment horizontal="center" vertical="center"/>
    </xf>
    <xf numFmtId="165" fontId="1" fillId="5" borderId="16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165" fontId="2" fillId="2" borderId="6" xfId="2" applyNumberFormat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center"/>
    </xf>
    <xf numFmtId="165" fontId="2" fillId="2" borderId="30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14" fontId="2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165" fontId="8" fillId="0" borderId="13" xfId="0" applyNumberFormat="1" applyFont="1" applyBorder="1"/>
    <xf numFmtId="166" fontId="8" fillId="0" borderId="30" xfId="1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44" fontId="5" fillId="0" borderId="12" xfId="2" applyFont="1" applyBorder="1" applyAlignment="1">
      <alignment horizontal="center" vertical="center"/>
    </xf>
    <xf numFmtId="166" fontId="5" fillId="0" borderId="12" xfId="1" applyNumberFormat="1" applyFont="1" applyBorder="1" applyAlignment="1">
      <alignment horizontal="center" vertical="top"/>
    </xf>
    <xf numFmtId="14" fontId="2" fillId="0" borderId="5" xfId="0" applyNumberFormat="1" applyFont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2" fillId="0" borderId="13" xfId="0" applyFont="1" applyBorder="1"/>
    <xf numFmtId="14" fontId="2" fillId="2" borderId="13" xfId="0" applyNumberFormat="1" applyFont="1" applyFill="1" applyBorder="1" applyAlignment="1">
      <alignment horizontal="center"/>
    </xf>
    <xf numFmtId="3" fontId="2" fillId="2" borderId="13" xfId="0" applyNumberFormat="1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 vertical="center" wrapText="1"/>
    </xf>
    <xf numFmtId="0" fontId="2" fillId="8" borderId="13" xfId="0" applyFont="1" applyFill="1" applyBorder="1"/>
    <xf numFmtId="165" fontId="2" fillId="8" borderId="13" xfId="0" applyNumberFormat="1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14" fontId="2" fillId="8" borderId="13" xfId="0" applyNumberFormat="1" applyFont="1" applyFill="1" applyBorder="1" applyAlignment="1">
      <alignment horizontal="center" vertical="center"/>
    </xf>
    <xf numFmtId="14" fontId="2" fillId="8" borderId="31" xfId="0" applyNumberFormat="1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wrapText="1"/>
    </xf>
    <xf numFmtId="0" fontId="2" fillId="8" borderId="30" xfId="0" applyFont="1" applyFill="1" applyBorder="1" applyAlignment="1">
      <alignment horizontal="center" wrapText="1"/>
    </xf>
    <xf numFmtId="0" fontId="2" fillId="8" borderId="30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/>
    </xf>
    <xf numFmtId="0" fontId="9" fillId="8" borderId="13" xfId="0" applyFont="1" applyFill="1" applyBorder="1" applyAlignment="1">
      <alignment horizontal="center" wrapText="1"/>
    </xf>
    <xf numFmtId="44" fontId="9" fillId="8" borderId="13" xfId="2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 vertical="center" wrapText="1"/>
    </xf>
    <xf numFmtId="165" fontId="2" fillId="8" borderId="5" xfId="0" applyNumberFormat="1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14" fontId="2" fillId="8" borderId="14" xfId="0" applyNumberFormat="1" applyFont="1" applyFill="1" applyBorder="1" applyAlignment="1">
      <alignment horizontal="center" vertical="center" wrapText="1"/>
    </xf>
    <xf numFmtId="14" fontId="2" fillId="8" borderId="3" xfId="0" applyNumberFormat="1" applyFont="1" applyFill="1" applyBorder="1" applyAlignment="1">
      <alignment horizontal="center" vertical="center" wrapText="1"/>
    </xf>
    <xf numFmtId="166" fontId="2" fillId="8" borderId="13" xfId="1" applyNumberFormat="1" applyFont="1" applyFill="1" applyBorder="1" applyAlignment="1">
      <alignment vertical="center" wrapText="1"/>
    </xf>
    <xf numFmtId="0" fontId="9" fillId="8" borderId="30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center" wrapText="1"/>
    </xf>
    <xf numFmtId="167" fontId="9" fillId="8" borderId="13" xfId="2" applyNumberFormat="1" applyFont="1" applyFill="1" applyBorder="1" applyAlignment="1">
      <alignment horizontal="center"/>
    </xf>
    <xf numFmtId="167" fontId="2" fillId="2" borderId="13" xfId="2" applyNumberFormat="1" applyFont="1" applyFill="1" applyBorder="1" applyAlignment="1">
      <alignment horizontal="center" vertical="center"/>
    </xf>
    <xf numFmtId="167" fontId="2" fillId="8" borderId="6" xfId="2" applyNumberFormat="1" applyFont="1" applyFill="1" applyBorder="1" applyAlignment="1">
      <alignment horizontal="center" wrapText="1"/>
    </xf>
    <xf numFmtId="167" fontId="2" fillId="8" borderId="13" xfId="2" applyNumberFormat="1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/>
    </xf>
    <xf numFmtId="0" fontId="15" fillId="2" borderId="0" xfId="0" applyFont="1" applyFill="1"/>
    <xf numFmtId="0" fontId="15" fillId="0" borderId="0" xfId="0" applyFont="1"/>
    <xf numFmtId="0" fontId="16" fillId="5" borderId="4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5" fillId="0" borderId="5" xfId="0" applyFont="1" applyBorder="1"/>
    <xf numFmtId="0" fontId="15" fillId="0" borderId="13" xfId="0" applyFont="1" applyBorder="1"/>
    <xf numFmtId="0" fontId="16" fillId="0" borderId="0" xfId="0" applyFont="1" applyAlignment="1">
      <alignment horizontal="center" wrapText="1"/>
    </xf>
    <xf numFmtId="0" fontId="16" fillId="5" borderId="5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5" fillId="2" borderId="13" xfId="0" applyFont="1" applyFill="1" applyBorder="1"/>
    <xf numFmtId="0" fontId="2" fillId="0" borderId="13" xfId="0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wrapText="1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165" fontId="1" fillId="0" borderId="0" xfId="0" applyNumberFormat="1" applyFont="1" applyAlignment="1">
      <alignment horizont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165" fontId="2" fillId="8" borderId="5" xfId="2" applyNumberFormat="1" applyFont="1" applyFill="1" applyBorder="1" applyAlignment="1">
      <alignment horizontal="center" vertical="center" wrapText="1"/>
    </xf>
    <xf numFmtId="165" fontId="9" fillId="8" borderId="13" xfId="0" applyNumberFormat="1" applyFont="1" applyFill="1" applyBorder="1" applyAlignment="1">
      <alignment horizontal="center"/>
    </xf>
    <xf numFmtId="165" fontId="2" fillId="0" borderId="5" xfId="2" applyNumberFormat="1" applyFont="1" applyFill="1" applyBorder="1" applyAlignment="1">
      <alignment horizontal="center" vertical="center" wrapText="1"/>
    </xf>
    <xf numFmtId="165" fontId="2" fillId="0" borderId="2" xfId="2" applyNumberFormat="1" applyFont="1" applyFill="1" applyBorder="1" applyAlignment="1">
      <alignment horizontal="center" vertical="center" wrapText="1"/>
    </xf>
    <xf numFmtId="165" fontId="13" fillId="9" borderId="13" xfId="2" applyNumberFormat="1" applyFont="1" applyFill="1" applyBorder="1" applyAlignment="1">
      <alignment horizontal="center"/>
    </xf>
    <xf numFmtId="165" fontId="13" fillId="9" borderId="13" xfId="0" applyNumberFormat="1" applyFont="1" applyFill="1" applyBorder="1" applyAlignment="1">
      <alignment horizontal="center"/>
    </xf>
    <xf numFmtId="165" fontId="2" fillId="8" borderId="2" xfId="2" applyNumberFormat="1" applyFont="1" applyFill="1" applyBorder="1" applyAlignment="1">
      <alignment horizontal="center" vertical="center" wrapText="1"/>
    </xf>
    <xf numFmtId="165" fontId="9" fillId="8" borderId="13" xfId="2" applyNumberFormat="1" applyFont="1" applyFill="1" applyBorder="1" applyAlignment="1">
      <alignment horizontal="center"/>
    </xf>
    <xf numFmtId="165" fontId="2" fillId="2" borderId="6" xfId="2" applyNumberFormat="1" applyFont="1" applyFill="1" applyBorder="1" applyAlignment="1">
      <alignment horizontal="center"/>
    </xf>
    <xf numFmtId="165" fontId="2" fillId="0" borderId="13" xfId="2" applyNumberFormat="1" applyFont="1" applyFill="1" applyBorder="1" applyAlignment="1">
      <alignment horizontal="center"/>
    </xf>
    <xf numFmtId="165" fontId="2" fillId="2" borderId="30" xfId="2" applyNumberFormat="1" applyFont="1" applyFill="1" applyBorder="1" applyAlignment="1">
      <alignment horizontal="center" vertical="center"/>
    </xf>
    <xf numFmtId="165" fontId="2" fillId="2" borderId="13" xfId="2" applyNumberFormat="1" applyFont="1" applyFill="1" applyBorder="1" applyAlignment="1">
      <alignment horizontal="center" vertical="center" wrapText="1"/>
    </xf>
    <xf numFmtId="165" fontId="2" fillId="2" borderId="13" xfId="2" applyNumberFormat="1" applyFont="1" applyFill="1" applyBorder="1" applyAlignment="1">
      <alignment horizontal="center" vertical="center"/>
    </xf>
    <xf numFmtId="165" fontId="2" fillId="2" borderId="13" xfId="2" applyNumberFormat="1" applyFont="1" applyFill="1" applyBorder="1" applyAlignment="1">
      <alignment horizontal="center"/>
    </xf>
    <xf numFmtId="165" fontId="2" fillId="2" borderId="13" xfId="0" applyNumberFormat="1" applyFont="1" applyFill="1" applyBorder="1" applyAlignment="1">
      <alignment horizontal="right"/>
    </xf>
    <xf numFmtId="0" fontId="14" fillId="0" borderId="13" xfId="0" applyFont="1" applyBorder="1" applyAlignment="1">
      <alignment horizontal="center"/>
    </xf>
    <xf numFmtId="165" fontId="2" fillId="0" borderId="13" xfId="2" applyNumberFormat="1" applyFont="1" applyFill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/>
    </xf>
    <xf numFmtId="0" fontId="2" fillId="0" borderId="13" xfId="0" applyFont="1" applyBorder="1"/>
    <xf numFmtId="14" fontId="2" fillId="0" borderId="13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65" fontId="2" fillId="0" borderId="8" xfId="2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2" fontId="1" fillId="0" borderId="0" xfId="0" applyNumberFormat="1" applyFont="1" applyAlignment="1">
      <alignment horizontal="center" wrapText="1"/>
    </xf>
    <xf numFmtId="2" fontId="16" fillId="5" borderId="5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0" fontId="2" fillId="8" borderId="9" xfId="0" applyFont="1" applyFill="1" applyBorder="1" applyAlignment="1">
      <alignment horizontal="center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2" fillId="2" borderId="13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8" fontId="2" fillId="2" borderId="13" xfId="0" applyNumberFormat="1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8" fontId="2" fillId="2" borderId="13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8" fontId="2" fillId="2" borderId="16" xfId="0" applyNumberFormat="1" applyFont="1" applyFill="1" applyBorder="1" applyAlignment="1">
      <alignment horizontal="center" vertical="center"/>
    </xf>
    <xf numFmtId="14" fontId="2" fillId="2" borderId="16" xfId="0" applyNumberFormat="1" applyFont="1" applyFill="1" applyBorder="1" applyAlignment="1">
      <alignment horizontal="center" vertical="center"/>
    </xf>
    <xf numFmtId="14" fontId="2" fillId="2" borderId="34" xfId="0" applyNumberFormat="1" applyFont="1" applyFill="1" applyBorder="1" applyAlignment="1">
      <alignment horizontal="center" vertical="center"/>
    </xf>
    <xf numFmtId="165" fontId="2" fillId="2" borderId="16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14" fontId="2" fillId="2" borderId="13" xfId="0" applyNumberFormat="1" applyFont="1" applyFill="1" applyBorder="1"/>
    <xf numFmtId="0" fontId="11" fillId="0" borderId="0" xfId="4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165" fontId="8" fillId="0" borderId="0" xfId="0" applyNumberFormat="1" applyFont="1"/>
    <xf numFmtId="166" fontId="8" fillId="0" borderId="0" xfId="1" applyNumberFormat="1" applyFont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8" fontId="2" fillId="0" borderId="13" xfId="0" applyNumberFormat="1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165" fontId="2" fillId="9" borderId="13" xfId="0" applyNumberFormat="1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/>
    </xf>
    <xf numFmtId="14" fontId="2" fillId="9" borderId="13" xfId="0" applyNumberFormat="1" applyFont="1" applyFill="1" applyBorder="1" applyAlignment="1">
      <alignment horizontal="center"/>
    </xf>
    <xf numFmtId="165" fontId="2" fillId="9" borderId="13" xfId="0" applyNumberFormat="1" applyFont="1" applyFill="1" applyBorder="1" applyAlignment="1">
      <alignment vertical="center"/>
    </xf>
    <xf numFmtId="0" fontId="2" fillId="9" borderId="13" xfId="0" applyFont="1" applyFill="1" applyBorder="1" applyAlignment="1">
      <alignment vertical="center"/>
    </xf>
    <xf numFmtId="0" fontId="2" fillId="9" borderId="0" xfId="0" applyFont="1" applyFill="1"/>
    <xf numFmtId="0" fontId="2" fillId="2" borderId="31" xfId="0" applyFont="1" applyFill="1" applyBorder="1" applyAlignment="1">
      <alignment horizont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14" fontId="2" fillId="2" borderId="30" xfId="0" applyNumberFormat="1" applyFont="1" applyFill="1" applyBorder="1" applyAlignment="1">
      <alignment horizontal="center"/>
    </xf>
    <xf numFmtId="8" fontId="2" fillId="2" borderId="13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5" fontId="1" fillId="0" borderId="3" xfId="0" applyNumberFormat="1" applyFont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165" fontId="1" fillId="3" borderId="23" xfId="0" applyNumberFormat="1" applyFont="1" applyFill="1" applyBorder="1" applyAlignment="1">
      <alignment horizontal="center" wrapText="1"/>
    </xf>
    <xf numFmtId="0" fontId="11" fillId="0" borderId="0" xfId="4" applyFont="1" applyAlignment="1">
      <alignment horizontal="center"/>
    </xf>
    <xf numFmtId="0" fontId="1" fillId="0" borderId="11" xfId="0" applyFont="1" applyBorder="1" applyAlignment="1">
      <alignment horizontal="center" wrapText="1"/>
    </xf>
    <xf numFmtId="165" fontId="1" fillId="0" borderId="11" xfId="0" applyNumberFormat="1" applyFont="1" applyBorder="1" applyAlignment="1">
      <alignment horizontal="center" wrapText="1"/>
    </xf>
    <xf numFmtId="0" fontId="2" fillId="2" borderId="13" xfId="0" applyFont="1" applyFill="1" applyBorder="1" applyAlignment="1">
      <alignment vertical="center" wrapText="1"/>
    </xf>
    <xf numFmtId="14" fontId="2" fillId="2" borderId="13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695325</xdr:colOff>
      <xdr:row>3</xdr:row>
      <xdr:rowOff>106969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695325" cy="678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695325</xdr:colOff>
      <xdr:row>3</xdr:row>
      <xdr:rowOff>106969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695325" cy="678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695325</xdr:colOff>
      <xdr:row>3</xdr:row>
      <xdr:rowOff>68869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695325" cy="67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695325</xdr:colOff>
      <xdr:row>4</xdr:row>
      <xdr:rowOff>135544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0"/>
          <a:ext cx="695325" cy="6784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2</xdr:row>
      <xdr:rowOff>116494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695325" cy="6784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2</xdr:row>
      <xdr:rowOff>345094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695325" cy="735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695325</xdr:colOff>
      <xdr:row>3</xdr:row>
      <xdr:rowOff>97444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695325" cy="7927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695325</xdr:colOff>
      <xdr:row>3</xdr:row>
      <xdr:rowOff>154594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695325" cy="8499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</xdr:rowOff>
    </xdr:from>
    <xdr:to>
      <xdr:col>1</xdr:col>
      <xdr:colOff>657226</xdr:colOff>
      <xdr:row>3</xdr:row>
      <xdr:rowOff>23323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1"/>
          <a:ext cx="609600" cy="594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PARTIDA\LICITACIONES\RELACI&#211;N%20DE%20EXPEDIENTES%20PARA%20LICITACIONES%20Y%20CONTR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001"/>
      <sheetName val="2015"/>
      <sheetName val="0012015"/>
      <sheetName val="0022015"/>
      <sheetName val="0032015"/>
      <sheetName val="042015"/>
      <sheetName val="2016"/>
      <sheetName val="0012016"/>
      <sheetName val="0022016"/>
      <sheetName val="0032016"/>
      <sheetName val="0042016"/>
      <sheetName val="0052016"/>
      <sheetName val="2017"/>
      <sheetName val="0012017 web"/>
      <sheetName val="0012017"/>
      <sheetName val="INDICE2018"/>
      <sheetName val="0012018"/>
      <sheetName val="INDICE2019"/>
      <sheetName val="0012019"/>
      <sheetName val="0022019"/>
      <sheetName val="032019"/>
      <sheetName val="INDICE2020"/>
      <sheetName val="0012020"/>
      <sheetName val="0022020"/>
      <sheetName val="0032020"/>
      <sheetName val="0042020"/>
      <sheetName val="0052020"/>
      <sheetName val="0062020"/>
      <sheetName val="0072020"/>
      <sheetName val="0082020"/>
      <sheetName val="0092020"/>
      <sheetName val="0102020"/>
      <sheetName val="0112020"/>
      <sheetName val="0122020"/>
      <sheetName val="0132020"/>
      <sheetName val="0142020"/>
      <sheetName val="0152020"/>
      <sheetName val="0162020"/>
      <sheetName val="0172020"/>
      <sheetName val="0182020"/>
      <sheetName val="0192020"/>
      <sheetName val="0202020"/>
      <sheetName val="0212020"/>
      <sheetName val="0222020"/>
      <sheetName val="0232020"/>
      <sheetName val="0242020"/>
      <sheetName val="0252020"/>
      <sheetName val="0372020"/>
      <sheetName val="0422020"/>
      <sheetName val="0502020"/>
      <sheetName val="INDICE2021"/>
      <sheetName val="0102021"/>
      <sheetName val="0112021"/>
      <sheetName val="0122021"/>
      <sheetName val="INDICE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4">
          <cell r="A4" t="str">
            <v>001/2022</v>
          </cell>
          <cell r="B4" t="str">
            <v>LICITACIÓN</v>
          </cell>
          <cell r="D4" t="str">
            <v>SERVICIO DE MANTENIMIENTO Y CONSERVACION JARDINES Y ZONAS VERDES</v>
          </cell>
          <cell r="E4" t="str">
            <v>EXPLOTACION</v>
          </cell>
          <cell r="F4" t="str">
            <v>EN CURSO</v>
          </cell>
        </row>
        <row r="5">
          <cell r="A5" t="str">
            <v>002/2022</v>
          </cell>
          <cell r="B5" t="str">
            <v>CONTRATO MENOR</v>
          </cell>
          <cell r="D5" t="str">
            <v>VALORACION VEHICULOS EMPRESAS DE LIMPIEZA</v>
          </cell>
          <cell r="E5" t="str">
            <v>ADMINISTRACION</v>
          </cell>
          <cell r="F5" t="str">
            <v>ADJUDICADO</v>
          </cell>
          <cell r="G5">
            <v>720</v>
          </cell>
          <cell r="I5" t="str">
            <v>RAYCO SÁNCHEZ PADILLA</v>
          </cell>
          <cell r="J5" t="str">
            <v>54072171E</v>
          </cell>
          <cell r="K5">
            <v>44686</v>
          </cell>
        </row>
        <row r="6">
          <cell r="A6" t="str">
            <v>003/2022</v>
          </cell>
          <cell r="B6" t="str">
            <v>CONTRATO MENOR</v>
          </cell>
          <cell r="C6" t="str">
            <v>SUMINISTROS</v>
          </cell>
          <cell r="D6" t="str">
            <v>CALZADO DEL PERSONAL (UNIFORMIDAD)</v>
          </cell>
          <cell r="E6" t="str">
            <v>ADMINISTRACIÓN</v>
          </cell>
          <cell r="F6" t="str">
            <v>ADJUDICADO</v>
          </cell>
          <cell r="G6">
            <v>567</v>
          </cell>
          <cell r="I6" t="str">
            <v>CALZADOS PECAS,S.L.</v>
          </cell>
          <cell r="J6" t="str">
            <v>B38033395</v>
          </cell>
          <cell r="K6">
            <v>44610</v>
          </cell>
        </row>
        <row r="7">
          <cell r="A7" t="str">
            <v>004/2022</v>
          </cell>
          <cell r="B7" t="str">
            <v>CONTRATO MENOR</v>
          </cell>
          <cell r="C7" t="str">
            <v>SUMINISTROS</v>
          </cell>
          <cell r="D7" t="str">
            <v>ADQUISICION DE EQUIPOS INFORMATICOS PARA CYBERSEGURIDAD</v>
          </cell>
          <cell r="E7" t="str">
            <v>GERENCIA</v>
          </cell>
          <cell r="F7" t="str">
            <v>ADJUDICADO</v>
          </cell>
          <cell r="G7">
            <v>2995.35</v>
          </cell>
          <cell r="I7" t="str">
            <v>C.B.NEXUM</v>
          </cell>
          <cell r="J7" t="str">
            <v>E76636083</v>
          </cell>
          <cell r="K7">
            <v>44620</v>
          </cell>
        </row>
        <row r="8">
          <cell r="A8" t="str">
            <v>005/2022</v>
          </cell>
          <cell r="B8" t="str">
            <v>CONTRATO MENOR</v>
          </cell>
          <cell r="C8" t="str">
            <v>OBRAS</v>
          </cell>
          <cell r="D8" t="str">
            <v>REPARACIÓN DE GOTERAS EN NPL POR URGENCIAS</v>
          </cell>
          <cell r="E8" t="str">
            <v>MANTENIMIENTO</v>
          </cell>
          <cell r="F8" t="str">
            <v>ADJUDICADO</v>
          </cell>
          <cell r="G8">
            <v>1380</v>
          </cell>
          <cell r="I8" t="str">
            <v>PAVIMENTOS IMPERTEMA,SLU</v>
          </cell>
          <cell r="J8" t="str">
            <v>B76722578</v>
          </cell>
          <cell r="K8">
            <v>44599</v>
          </cell>
        </row>
        <row r="9">
          <cell r="A9" t="str">
            <v>006/2022</v>
          </cell>
          <cell r="B9" t="str">
            <v>CONTRATO MENOR</v>
          </cell>
          <cell r="C9" t="str">
            <v>SERVICIOS</v>
          </cell>
          <cell r="D9" t="str">
            <v>ADQUISICIÓN DE MORTERO REPARADOR</v>
          </cell>
          <cell r="E9" t="str">
            <v>MANTENIMIENTO</v>
          </cell>
          <cell r="F9" t="str">
            <v>ADJUDICADO</v>
          </cell>
          <cell r="G9">
            <v>297.04000000000002</v>
          </cell>
          <cell r="I9" t="str">
            <v>IMPERMECA COMERCIAL S.L.U.</v>
          </cell>
          <cell r="J9" t="str">
            <v>B38754263</v>
          </cell>
          <cell r="K9">
            <v>44620</v>
          </cell>
        </row>
        <row r="10">
          <cell r="A10" t="str">
            <v>007/2022</v>
          </cell>
          <cell r="B10" t="str">
            <v>CONTRATO MENOR</v>
          </cell>
          <cell r="C10" t="str">
            <v>SUMINISTROS</v>
          </cell>
          <cell r="D10" t="str">
            <v>ADQUISICIÓN ESPEJO CONVEXO ROTONDA</v>
          </cell>
          <cell r="E10" t="str">
            <v>EXPLOTACION</v>
          </cell>
          <cell r="F10" t="str">
            <v>ADJUDICADO</v>
          </cell>
          <cell r="G10">
            <v>190.83</v>
          </cell>
          <cell r="I10" t="str">
            <v>CANARIAS DE SEÑALIZACIONES, SL</v>
          </cell>
          <cell r="J10" t="str">
            <v>B38415121</v>
          </cell>
          <cell r="K10">
            <v>44609</v>
          </cell>
        </row>
        <row r="11">
          <cell r="A11" t="str">
            <v>008/2022</v>
          </cell>
          <cell r="B11" t="str">
            <v>CONTRATO MENOR</v>
          </cell>
          <cell r="C11" t="str">
            <v>OBRAS</v>
          </cell>
          <cell r="D11" t="str">
            <v>ADAPTADOR USB AUDIO PARA MEGAFONÍA</v>
          </cell>
          <cell r="E11" t="str">
            <v>EXPLOTACION</v>
          </cell>
          <cell r="F11" t="str">
            <v>ADJUDICADO</v>
          </cell>
          <cell r="G11">
            <v>13</v>
          </cell>
          <cell r="I11" t="str">
            <v>INTER ELECTROCOM, SL</v>
          </cell>
          <cell r="J11" t="str">
            <v>B38607297</v>
          </cell>
          <cell r="K11">
            <v>44628</v>
          </cell>
        </row>
        <row r="12">
          <cell r="A12" t="str">
            <v>009/2022</v>
          </cell>
          <cell r="B12" t="str">
            <v>CONTRATO MENOR</v>
          </cell>
          <cell r="C12" t="str">
            <v>OBRAS</v>
          </cell>
          <cell r="D12" t="str">
            <v>REPARACIÓN/SUSTITUCIÓN BOMBA DE RECIRCULACIÓN DE FANGOS</v>
          </cell>
          <cell r="E12" t="str">
            <v>EXPLOTACION</v>
          </cell>
          <cell r="F12" t="str">
            <v>ADJUDICADO</v>
          </cell>
          <cell r="G12">
            <v>100</v>
          </cell>
          <cell r="I12" t="str">
            <v>HERNÁNDEZ BELLO, S.L.</v>
          </cell>
          <cell r="J12" t="str">
            <v>B38288684</v>
          </cell>
          <cell r="K12">
            <v>44572</v>
          </cell>
        </row>
        <row r="13">
          <cell r="A13" t="str">
            <v>010/2022</v>
          </cell>
          <cell r="B13" t="str">
            <v>CONTRATO MENOR</v>
          </cell>
          <cell r="C13" t="str">
            <v>SUMINISTROS</v>
          </cell>
          <cell r="D13" t="str">
            <v>COMPRA DE MATERIAL DE OFICINA</v>
          </cell>
          <cell r="E13" t="str">
            <v>ADMINISTRACION</v>
          </cell>
          <cell r="F13" t="str">
            <v>ADJUDICADO</v>
          </cell>
          <cell r="K13">
            <v>44615</v>
          </cell>
        </row>
        <row r="14">
          <cell r="A14" t="str">
            <v>011/2022</v>
          </cell>
          <cell r="B14" t="str">
            <v>LICITACIÓN</v>
          </cell>
          <cell r="C14" t="str">
            <v>OBRAS</v>
          </cell>
          <cell r="D14" t="str">
            <v>REHABILITACIÓN, MANTENIMIENTO Y CONSERVACIÓN JARDINES</v>
          </cell>
          <cell r="E14" t="str">
            <v>EXPLOTACION</v>
          </cell>
        </row>
        <row r="15">
          <cell r="A15" t="str">
            <v>012/2022</v>
          </cell>
          <cell r="C15" t="str">
            <v>SERVICIOS</v>
          </cell>
          <cell r="D15" t="str">
            <v>SERVICIO DE DESINSECTACIÓN Y DESRATIZACIÓN</v>
          </cell>
          <cell r="E15" t="str">
            <v>EXPLOTACION</v>
          </cell>
          <cell r="F15" t="str">
            <v>EN CURSO</v>
          </cell>
        </row>
        <row r="16">
          <cell r="A16" t="str">
            <v>013/2022</v>
          </cell>
          <cell r="B16" t="str">
            <v>LICITACIÓN</v>
          </cell>
          <cell r="C16" t="str">
            <v>SERVICIOS</v>
          </cell>
          <cell r="D16" t="str">
            <v>GESTIÓN DE RESIDUOS ORGÁNICOS TRATAMIENTO SELECTIVO</v>
          </cell>
          <cell r="E16" t="str">
            <v>EXPLOTACION</v>
          </cell>
          <cell r="F16" t="str">
            <v>EN CURSO</v>
          </cell>
        </row>
        <row r="17">
          <cell r="A17" t="str">
            <v>014/2022</v>
          </cell>
          <cell r="B17" t="str">
            <v>LICITACIÓN</v>
          </cell>
          <cell r="C17" t="str">
            <v>SERVICIOS</v>
          </cell>
          <cell r="D17" t="str">
            <v>SERVICIO DE ASESORÍA FISCAL, LABORAL Y CONTABLE</v>
          </cell>
          <cell r="E17" t="str">
            <v>ADMINISTRACION</v>
          </cell>
          <cell r="F17" t="str">
            <v>EN CURSO</v>
          </cell>
        </row>
        <row r="18">
          <cell r="A18" t="str">
            <v>015/2022</v>
          </cell>
          <cell r="B18" t="str">
            <v>LICITACIÓN</v>
          </cell>
          <cell r="C18" t="str">
            <v>SERVICIOS</v>
          </cell>
          <cell r="D18" t="str">
            <v>SERVICIO DE MANTENIMIENTO INFORMÁTICO</v>
          </cell>
          <cell r="E18" t="str">
            <v>GERENCIA</v>
          </cell>
          <cell r="F18" t="str">
            <v>EN CURSO</v>
          </cell>
        </row>
        <row r="19">
          <cell r="A19" t="str">
            <v>016/2022</v>
          </cell>
          <cell r="B19" t="str">
            <v>CONTRATO MENOR</v>
          </cell>
          <cell r="C19" t="str">
            <v>SERVICIOS</v>
          </cell>
          <cell r="D19" t="str">
            <v>RENOVACION DE INSPECCIÓN REGLAMENTARIA DEL CENTRO DE TRANSFORMACIÓN</v>
          </cell>
          <cell r="E19" t="str">
            <v>MANTENIMIENTO</v>
          </cell>
          <cell r="F19" t="str">
            <v>ADJUDICADO</v>
          </cell>
          <cell r="G19">
            <v>280</v>
          </cell>
          <cell r="I19" t="str">
            <v>TÜV SÜD ATISAE</v>
          </cell>
          <cell r="J19" t="str">
            <v>A28161396</v>
          </cell>
          <cell r="K19">
            <v>44656</v>
          </cell>
        </row>
        <row r="20">
          <cell r="A20" t="str">
            <v>017/2022</v>
          </cell>
          <cell r="B20" t="str">
            <v>CONTRATO MENOR</v>
          </cell>
          <cell r="C20" t="str">
            <v>OBRAS</v>
          </cell>
          <cell r="D20" t="str">
            <v>REPARACIÓN DE CUBIERTA MÓDULO 125 GOTERAS (URGENCIA)</v>
          </cell>
          <cell r="E20" t="str">
            <v>MANTENIMIENTO</v>
          </cell>
          <cell r="F20" t="str">
            <v>ADJUDICADO</v>
          </cell>
          <cell r="G20">
            <v>1170</v>
          </cell>
          <cell r="I20" t="str">
            <v>IMPERTEMA,S.L.</v>
          </cell>
          <cell r="J20" t="str">
            <v>B76722578</v>
          </cell>
          <cell r="K20">
            <v>44638</v>
          </cell>
        </row>
        <row r="21">
          <cell r="A21" t="str">
            <v>018/2022</v>
          </cell>
          <cell r="B21" t="str">
            <v>CONTRATO MENOR</v>
          </cell>
          <cell r="C21" t="str">
            <v>OBRAS</v>
          </cell>
          <cell r="D21" t="str">
            <v>REPARACIÓN TUBERÍA CONTRAINCENDIOS EN COMPLEJO B NAVE 1,2,7 y 8</v>
          </cell>
          <cell r="E21" t="str">
            <v>MANTENIMIENTO</v>
          </cell>
          <cell r="F21" t="str">
            <v>ADJUDICADO</v>
          </cell>
          <cell r="G21">
            <v>4180</v>
          </cell>
          <cell r="I21" t="str">
            <v>FERNÁNDEZ COGOLLUDO, S.L.</v>
          </cell>
          <cell r="J21" t="str">
            <v>B38269403</v>
          </cell>
          <cell r="K21">
            <v>44643</v>
          </cell>
        </row>
        <row r="22">
          <cell r="A22" t="str">
            <v>019/2022</v>
          </cell>
          <cell r="B22" t="str">
            <v>CONTRATO MENOR</v>
          </cell>
          <cell r="C22" t="str">
            <v>OBRAS</v>
          </cell>
          <cell r="D22" t="str">
            <v>REPARACIÓN DE CUBIERTA CURVA EN MÓDULO 104 POR GOTERAS (URGENCIA)</v>
          </cell>
          <cell r="E22" t="str">
            <v>MANTENIMIENTO</v>
          </cell>
          <cell r="F22" t="str">
            <v>ADJUDICADO</v>
          </cell>
          <cell r="G22">
            <v>1802.84</v>
          </cell>
          <cell r="I22" t="str">
            <v>MONTAJES E INSTALACIONES CANARIOS,S.L.</v>
          </cell>
          <cell r="J22" t="str">
            <v>B38403903</v>
          </cell>
        </row>
        <row r="23">
          <cell r="A23" t="str">
            <v>020/2022</v>
          </cell>
          <cell r="B23" t="str">
            <v>CONTRATO MENOR</v>
          </cell>
          <cell r="C23" t="str">
            <v>OBRAS</v>
          </cell>
          <cell r="D23" t="str">
            <v>SUMINISTRO Y COLOCACIÓN DE RIADIADOR DE GRUPO ELECTRÓGENO (URGENCIA)</v>
          </cell>
          <cell r="E23" t="str">
            <v>MANTENIMIENTO</v>
          </cell>
          <cell r="F23" t="str">
            <v>ADJUDICADO</v>
          </cell>
          <cell r="G23">
            <v>5855.8</v>
          </cell>
          <cell r="I23" t="str">
            <v>ELECNOR SERVICIOS Y PROYECTOS, S.A.U.</v>
          </cell>
          <cell r="J23" t="str">
            <v>A79486833</v>
          </cell>
          <cell r="K23">
            <v>44675</v>
          </cell>
        </row>
        <row r="24">
          <cell r="A24" t="str">
            <v>021/2022</v>
          </cell>
          <cell r="B24" t="str">
            <v>CONTRATO MENOR</v>
          </cell>
          <cell r="C24" t="str">
            <v>SUMINISTROS</v>
          </cell>
          <cell r="D24" t="str">
            <v>ADQUISICIÓN DE PUNTO DE ACCESO Y SWITCH PARA DAR COBERTURA WIFI EN BÁSCULA</v>
          </cell>
          <cell r="E24" t="str">
            <v>EXPLOTACIÓN</v>
          </cell>
          <cell r="F24" t="str">
            <v>ADJUDICADO</v>
          </cell>
          <cell r="G24">
            <v>65.27</v>
          </cell>
          <cell r="I24" t="str">
            <v>C.B. NEXUM INFORMÁTICA</v>
          </cell>
          <cell r="J24" t="str">
            <v>E76636083</v>
          </cell>
        </row>
        <row r="25">
          <cell r="A25" t="str">
            <v>022/2022</v>
          </cell>
          <cell r="B25" t="str">
            <v>CONTRATO MENOR</v>
          </cell>
          <cell r="C25" t="str">
            <v>SUMINISTROS</v>
          </cell>
          <cell r="D25" t="str">
            <v>COMPRA DE MATERIAL DE OFICINA</v>
          </cell>
          <cell r="E25" t="str">
            <v>ADMINISTRACION</v>
          </cell>
          <cell r="F25" t="str">
            <v>ADJUDICADO</v>
          </cell>
          <cell r="G25">
            <v>189.69</v>
          </cell>
          <cell r="I25" t="str">
            <v>SERVICIOS DE OFICINA E INFORMATICA,S.L.</v>
          </cell>
          <cell r="J25" t="str">
            <v>B38346276</v>
          </cell>
        </row>
        <row r="26">
          <cell r="B26" t="str">
            <v>CONTRATO MENOR</v>
          </cell>
          <cell r="C26" t="str">
            <v>SUMINISTROS</v>
          </cell>
          <cell r="D26" t="str">
            <v>COMPRA DE MATERIAL DE OFICINA</v>
          </cell>
          <cell r="E26" t="str">
            <v>ADMINISTRACION</v>
          </cell>
          <cell r="F26" t="str">
            <v>ADJUDICADO</v>
          </cell>
          <cell r="G26">
            <v>298.39999999999998</v>
          </cell>
          <cell r="I26" t="str">
            <v xml:space="preserve"> DOMINGO V.DE DIOS PALAUT</v>
          </cell>
          <cell r="J26" t="str">
            <v>41874683D</v>
          </cell>
        </row>
        <row r="27">
          <cell r="B27" t="str">
            <v>CONTRATO MENOR</v>
          </cell>
          <cell r="C27" t="str">
            <v>SUMINISTROS</v>
          </cell>
          <cell r="D27" t="str">
            <v>COMPRA DE MATERIAL DE OFICINA</v>
          </cell>
          <cell r="E27" t="str">
            <v>ADMINISTRACION</v>
          </cell>
          <cell r="F27" t="str">
            <v>ADJUDICADO</v>
          </cell>
          <cell r="G27">
            <v>51.33</v>
          </cell>
          <cell r="I27" t="str">
            <v>C.B. NEXUM INFORMÁTICA</v>
          </cell>
          <cell r="J27" t="str">
            <v>E76636083</v>
          </cell>
        </row>
        <row r="28">
          <cell r="A28" t="str">
            <v>023/2022</v>
          </cell>
          <cell r="B28" t="str">
            <v>CONTRATO MENOR</v>
          </cell>
          <cell r="C28" t="str">
            <v>SUMINISTROS</v>
          </cell>
          <cell r="D28" t="str">
            <v>COMPRA DE MATERIAL DE OFICINA</v>
          </cell>
          <cell r="E28" t="str">
            <v>GERENCIA</v>
          </cell>
          <cell r="F28" t="str">
            <v>ADJUDICADO</v>
          </cell>
          <cell r="G28">
            <v>52</v>
          </cell>
          <cell r="I28" t="str">
            <v>SERVICIOS DE OFICINA E INFORMATICA,S.L.</v>
          </cell>
          <cell r="J28" t="str">
            <v>B38346276</v>
          </cell>
        </row>
        <row r="29">
          <cell r="A29" t="str">
            <v>024/2022</v>
          </cell>
          <cell r="B29" t="str">
            <v>CONTRATO MENOR</v>
          </cell>
          <cell r="C29" t="str">
            <v>SUMINISTROS</v>
          </cell>
          <cell r="D29" t="str">
            <v>COMPRA DE MATERIAL DE OFICINA</v>
          </cell>
          <cell r="E29" t="str">
            <v>ADMINISTRACION</v>
          </cell>
          <cell r="F29" t="str">
            <v>ADJUDICADO</v>
          </cell>
          <cell r="G29">
            <v>556.86</v>
          </cell>
          <cell r="I29" t="str">
            <v>SERVICIOS DE OFICINA E INFORMATICA,S.L.</v>
          </cell>
          <cell r="J29" t="str">
            <v>B38346276</v>
          </cell>
        </row>
        <row r="30">
          <cell r="A30" t="str">
            <v>025/2022</v>
          </cell>
          <cell r="B30" t="str">
            <v>CONTRATO MENOR</v>
          </cell>
          <cell r="C30" t="str">
            <v>SERVICIOS</v>
          </cell>
          <cell r="D30" t="str">
            <v>CURSOS SOCIEDADES MERCANTILES</v>
          </cell>
          <cell r="E30" t="str">
            <v>GERENCIA</v>
          </cell>
          <cell r="F30" t="str">
            <v>ADJUDICADO</v>
          </cell>
          <cell r="G30">
            <v>550</v>
          </cell>
          <cell r="I30" t="str">
            <v>COOPERACIÓN / INTERNACIONAL (CEMCI) (DIPUT. GRANADA)</v>
          </cell>
          <cell r="J30" t="str">
            <v>P6800004A</v>
          </cell>
        </row>
        <row r="31">
          <cell r="A31" t="str">
            <v>026/2022</v>
          </cell>
          <cell r="B31" t="str">
            <v>CONTRATO MENOR</v>
          </cell>
          <cell r="C31" t="str">
            <v>SERVICIOS</v>
          </cell>
          <cell r="D31" t="str">
            <v>INSPECCIÓN CEPI BAJA TENSIÓN PARA ZONAS COMUNES Y ALUMBRADO EXTERIOR</v>
          </cell>
          <cell r="E31" t="str">
            <v>MANTENIMIENTO</v>
          </cell>
          <cell r="F31" t="str">
            <v>EN CURSO</v>
          </cell>
          <cell r="G31">
            <v>1016.5</v>
          </cell>
          <cell r="I31" t="str">
            <v>ANGEL GABRIEL IZDO PÉREZ (AG INSPECCIÓN)</v>
          </cell>
          <cell r="J31" t="str">
            <v>45452652Y</v>
          </cell>
        </row>
        <row r="32">
          <cell r="A32" t="str">
            <v>027/2022</v>
          </cell>
          <cell r="B32" t="str">
            <v>CONTRATO MENOR</v>
          </cell>
          <cell r="C32" t="str">
            <v>SUMINISTROS</v>
          </cell>
          <cell r="D32" t="str">
            <v xml:space="preserve">MATERIAL DE FONTANERÍA PARA TALLER </v>
          </cell>
          <cell r="E32" t="str">
            <v>MANTENIMIENTO</v>
          </cell>
          <cell r="F32" t="str">
            <v>EN CURSO</v>
          </cell>
          <cell r="G32">
            <v>61.24</v>
          </cell>
          <cell r="I32" t="str">
            <v>FERRETERIA SAN ISIDRO</v>
          </cell>
          <cell r="J32" t="str">
            <v>B38028692</v>
          </cell>
        </row>
        <row r="33">
          <cell r="A33" t="str">
            <v>028/2022</v>
          </cell>
          <cell r="B33" t="str">
            <v>CONTRATO MENOR</v>
          </cell>
          <cell r="C33" t="str">
            <v>SUMINISTROS</v>
          </cell>
          <cell r="D33" t="str">
            <v>SUMINISTRO MORTERO REPARADOR</v>
          </cell>
          <cell r="E33" t="str">
            <v>MANTENIMIENTO</v>
          </cell>
          <cell r="F33" t="str">
            <v>EN CURSO</v>
          </cell>
          <cell r="G33">
            <v>114.73</v>
          </cell>
          <cell r="I33" t="str">
            <v>IMPERMECA COMERCIAL S.L.U.</v>
          </cell>
          <cell r="J33" t="str">
            <v>B38754263</v>
          </cell>
        </row>
        <row r="34">
          <cell r="A34" t="str">
            <v>029/2022</v>
          </cell>
          <cell r="B34" t="str">
            <v>CONTRATO MENOR</v>
          </cell>
          <cell r="C34" t="str">
            <v>SERVICIOS</v>
          </cell>
          <cell r="D34" t="str">
            <v xml:space="preserve">AUDITORIA DE SEGUIMIENTO Y RENOVACIÓN  CERTIFICACIÓN DE CALIDAD ISO 9001 Y MEDIO AMBIENTE ISO 14001 </v>
          </cell>
          <cell r="E34" t="str">
            <v xml:space="preserve">ADMINISTRACION </v>
          </cell>
          <cell r="F34" t="str">
            <v>ADJUDICADO</v>
          </cell>
          <cell r="G34">
            <v>1950</v>
          </cell>
          <cell r="I34" t="str">
            <v xml:space="preserve">AENOR INTERNACIONAL,S.A. </v>
          </cell>
          <cell r="J34" t="str">
            <v>A83076687</v>
          </cell>
        </row>
        <row r="35">
          <cell r="A35" t="str">
            <v>030/2022</v>
          </cell>
          <cell r="B35" t="str">
            <v>CONTRATO MENOR</v>
          </cell>
          <cell r="C35" t="str">
            <v>SERVICIOS</v>
          </cell>
          <cell r="D35" t="str">
            <v>ASESORAMIENTO JURÍDICO LABORAL</v>
          </cell>
          <cell r="E35" t="str">
            <v>GERENCIA</v>
          </cell>
          <cell r="F35" t="str">
            <v>ADJUDICADO</v>
          </cell>
          <cell r="G35">
            <v>2100</v>
          </cell>
          <cell r="I35" t="str">
            <v>MELIAN ABOGADOS SOCIEDAD CIVIL</v>
          </cell>
          <cell r="J35" t="str">
            <v> J38460408</v>
          </cell>
        </row>
        <row r="36">
          <cell r="A36" t="str">
            <v>031/2022</v>
          </cell>
          <cell r="B36" t="str">
            <v>CONTRATO MENOR</v>
          </cell>
          <cell r="C36" t="str">
            <v>SERVICIOS</v>
          </cell>
          <cell r="D36" t="str">
            <v>REALIZACIÓN DE RTP Y ORGANIGRAMA</v>
          </cell>
          <cell r="E36" t="str">
            <v>GERENCIA</v>
          </cell>
          <cell r="F36" t="str">
            <v>ADJUDICADO</v>
          </cell>
          <cell r="G36">
            <v>5800</v>
          </cell>
          <cell r="I36" t="str">
            <v>NEXO CANARIAS SL</v>
          </cell>
          <cell r="J36" t="str">
            <v>B38871166</v>
          </cell>
        </row>
        <row r="37">
          <cell r="A37" t="str">
            <v>032/2022</v>
          </cell>
          <cell r="B37" t="str">
            <v>LICITACIÓN</v>
          </cell>
          <cell r="C37" t="str">
            <v>OBRAS</v>
          </cell>
          <cell r="D37" t="str">
            <v>ACONDICIONAMIENTO DE ASFALTADO DE MARQUESINA Y CARRIL INTERIOR</v>
          </cell>
          <cell r="E37" t="str">
            <v>MANTENIMIENTO</v>
          </cell>
        </row>
        <row r="38">
          <cell r="A38" t="str">
            <v>033/2022</v>
          </cell>
          <cell r="B38" t="str">
            <v>CONTRATO MENOR</v>
          </cell>
          <cell r="C38" t="str">
            <v>SUMINISTROS</v>
          </cell>
          <cell r="D38" t="str">
            <v>COMPRA DE ROPA PARA PERSONAL DE SERVICIOS</v>
          </cell>
          <cell r="F38" t="str">
            <v>ADJUDICADO</v>
          </cell>
          <cell r="G38">
            <v>1640.4</v>
          </cell>
          <cell r="I38" t="str">
            <v>UNIFORMES DEL ATLANTICO,S.L.</v>
          </cell>
          <cell r="J38" t="str">
            <v>B38722922</v>
          </cell>
        </row>
        <row r="39">
          <cell r="A39" t="str">
            <v>034/2022</v>
          </cell>
          <cell r="B39" t="str">
            <v>CONTRATO MENOR</v>
          </cell>
          <cell r="C39" t="str">
            <v>SERVICIOS</v>
          </cell>
          <cell r="D39" t="str">
            <v>COMPRA REACTIVO PARA ANÁLISIS DE AGUA</v>
          </cell>
          <cell r="E39" t="str">
            <v>EXPLOTACIÓN</v>
          </cell>
          <cell r="F39" t="str">
            <v>ADJUDICADO</v>
          </cell>
          <cell r="G39">
            <v>38.72</v>
          </cell>
          <cell r="I39" t="str">
            <v>BIOSIGMA</v>
          </cell>
          <cell r="J39" t="str">
            <v>B-70742/22</v>
          </cell>
        </row>
        <row r="40">
          <cell r="A40" t="str">
            <v>035/2022</v>
          </cell>
          <cell r="B40" t="str">
            <v>CONTRATO MENOR</v>
          </cell>
          <cell r="C40" t="str">
            <v>SERVICIOS</v>
          </cell>
          <cell r="D40" t="str">
            <v>IMPRESIÓN TRÍPTICOS Y DÍPTICOS</v>
          </cell>
          <cell r="E40" t="str">
            <v>EXPLOTACIÓN</v>
          </cell>
          <cell r="F40" t="str">
            <v>ADJUDICADO</v>
          </cell>
          <cell r="G40">
            <v>917</v>
          </cell>
          <cell r="I40" t="str">
            <v>IDEA GRÁFICA</v>
          </cell>
          <cell r="J40" t="str">
            <v>B38722203</v>
          </cell>
        </row>
        <row r="41">
          <cell r="A41" t="str">
            <v>036/2022</v>
          </cell>
          <cell r="B41" t="str">
            <v>CONTRATO MENOR</v>
          </cell>
          <cell r="C41" t="str">
            <v>SERVICIOS</v>
          </cell>
          <cell r="D41" t="str">
            <v>INSPECCIÓN REGLAMENTARIA PERIÓDICA EN CONTRAINCENDIOS</v>
          </cell>
          <cell r="E41" t="str">
            <v>MANTENIMIENTO</v>
          </cell>
          <cell r="F41" t="str">
            <v>ADJUDICADO</v>
          </cell>
          <cell r="G41">
            <v>450</v>
          </cell>
          <cell r="I41" t="str">
            <v>EUROCONTROL, S.A.</v>
          </cell>
          <cell r="J41" t="str">
            <v>A28318012</v>
          </cell>
        </row>
        <row r="42">
          <cell r="A42" t="str">
            <v>037/2022</v>
          </cell>
          <cell r="B42" t="str">
            <v>CONTRATO MENOR</v>
          </cell>
          <cell r="C42" t="str">
            <v>SUMINISTROS</v>
          </cell>
          <cell r="D42" t="str">
            <v>ADQUISICIÓN DE CONTENEDORES PARA RECOGIDA SELECTIVA</v>
          </cell>
          <cell r="E42" t="str">
            <v>EXPLOTACIÓN</v>
          </cell>
          <cell r="F42" t="str">
            <v>ADJUDICADO</v>
          </cell>
          <cell r="G42">
            <v>6300</v>
          </cell>
          <cell r="K42">
            <v>44700</v>
          </cell>
        </row>
        <row r="43">
          <cell r="B43" t="str">
            <v>CONTRATO MENOR</v>
          </cell>
          <cell r="E43" t="str">
            <v>EXPLOTACIÓN</v>
          </cell>
          <cell r="F43" t="str">
            <v>ADJUDICADO</v>
          </cell>
          <cell r="K43">
            <v>44704</v>
          </cell>
        </row>
        <row r="44">
          <cell r="B44" t="str">
            <v>CONTRATO MENOR</v>
          </cell>
          <cell r="K44">
            <v>44705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X179"/>
  <sheetViews>
    <sheetView tabSelected="1" zoomScale="130" zoomScaleNormal="130" workbookViewId="0">
      <pane xSplit="2040" ySplit="765" topLeftCell="J1" activePane="bottomRight"/>
      <selection pane="topRight" activeCell="C1" sqref="C1"/>
      <selection pane="bottomLeft" activeCell="A2" sqref="A2"/>
      <selection pane="bottomRight" activeCell="Q9" sqref="Q9"/>
    </sheetView>
  </sheetViews>
  <sheetFormatPr baseColWidth="10" defaultColWidth="11.28515625" defaultRowHeight="10.5" x14ac:dyDescent="0.15"/>
  <cols>
    <col min="1" max="1" width="2.7109375" style="185" bestFit="1" customWidth="1"/>
    <col min="2" max="2" width="8.140625" style="243" customWidth="1"/>
    <col min="3" max="3" width="20.140625" style="9" bestFit="1" customWidth="1"/>
    <col min="4" max="4" width="14.7109375" style="9" bestFit="1" customWidth="1"/>
    <col min="5" max="5" width="76.7109375" style="9" customWidth="1"/>
    <col min="6" max="6" width="16" style="7" bestFit="1" customWidth="1"/>
    <col min="7" max="7" width="12.5703125" style="9" customWidth="1"/>
    <col min="8" max="8" width="15.85546875" style="59" bestFit="1" customWidth="1"/>
    <col min="9" max="9" width="9.42578125" style="59" customWidth="1"/>
    <col min="10" max="10" width="37.140625" style="283" customWidth="1"/>
    <col min="11" max="11" width="17.140625" style="7" bestFit="1" customWidth="1"/>
    <col min="12" max="12" width="8.7109375" style="7" customWidth="1"/>
    <col min="13" max="13" width="5.85546875" style="7" customWidth="1"/>
    <col min="14" max="14" width="8.7109375" style="9" customWidth="1"/>
    <col min="15" max="15" width="10.85546875" style="9" customWidth="1"/>
    <col min="16" max="16" width="13.5703125" style="9" bestFit="1" customWidth="1"/>
    <col min="17" max="17" width="15.140625" style="7" bestFit="1" customWidth="1"/>
    <col min="18" max="18" width="7.28515625" style="123" bestFit="1" customWidth="1"/>
    <col min="19" max="19" width="10.140625" style="7" bestFit="1" customWidth="1"/>
    <col min="20" max="20" width="15.140625" style="7" bestFit="1" customWidth="1"/>
    <col min="21" max="21" width="14.140625" style="7" bestFit="1" customWidth="1"/>
    <col min="22" max="22" width="18.28515625" style="185" bestFit="1" customWidth="1"/>
    <col min="23" max="23" width="9" style="185" bestFit="1" customWidth="1"/>
    <col min="24" max="24" width="11.7109375" style="185" bestFit="1" customWidth="1"/>
    <col min="25" max="16384" width="11.28515625" style="7"/>
  </cols>
  <sheetData>
    <row r="1" spans="1:24" ht="15" customHeight="1" thickBot="1" x14ac:dyDescent="0.2">
      <c r="B1" s="288" t="s">
        <v>300</v>
      </c>
      <c r="C1" s="289"/>
      <c r="D1" s="289"/>
      <c r="E1" s="289"/>
      <c r="F1" s="289"/>
      <c r="G1" s="289"/>
      <c r="H1" s="290"/>
      <c r="I1" s="290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7"/>
      <c r="X1" s="7"/>
    </row>
    <row r="2" spans="1:24" s="24" customFormat="1" ht="21.75" thickBot="1" x14ac:dyDescent="0.2">
      <c r="A2" s="186"/>
      <c r="B2" s="241" t="s">
        <v>308</v>
      </c>
      <c r="C2" s="23"/>
      <c r="D2" s="23"/>
      <c r="E2" s="286" t="s">
        <v>655</v>
      </c>
      <c r="F2" s="286"/>
      <c r="G2" s="286"/>
      <c r="H2" s="287"/>
      <c r="I2" s="205"/>
      <c r="J2" s="23"/>
      <c r="K2" s="23"/>
      <c r="L2" s="23"/>
      <c r="M2" s="23"/>
      <c r="N2" s="23"/>
      <c r="O2" s="23"/>
      <c r="P2" s="23"/>
      <c r="Q2" s="23"/>
      <c r="R2" s="120"/>
      <c r="S2" s="23"/>
      <c r="T2" s="23"/>
      <c r="U2" s="23"/>
      <c r="V2" s="191"/>
      <c r="W2" s="191"/>
      <c r="X2" s="191"/>
    </row>
    <row r="3" spans="1:24" ht="33" x14ac:dyDescent="0.15">
      <c r="A3" s="192" t="s">
        <v>80</v>
      </c>
      <c r="B3" s="242" t="s">
        <v>6</v>
      </c>
      <c r="C3" s="192" t="s">
        <v>20</v>
      </c>
      <c r="D3" s="192" t="s">
        <v>30</v>
      </c>
      <c r="E3" s="192" t="s">
        <v>31</v>
      </c>
      <c r="F3" s="192" t="s">
        <v>7</v>
      </c>
      <c r="G3" s="192" t="s">
        <v>8</v>
      </c>
      <c r="H3" s="192" t="s">
        <v>63</v>
      </c>
      <c r="I3" s="192" t="s">
        <v>104</v>
      </c>
      <c r="J3" s="192" t="s">
        <v>29</v>
      </c>
      <c r="K3" s="192" t="s">
        <v>45</v>
      </c>
      <c r="L3" s="192" t="s">
        <v>64</v>
      </c>
      <c r="M3" s="192" t="s">
        <v>65</v>
      </c>
      <c r="N3" s="192" t="s">
        <v>66</v>
      </c>
      <c r="O3" s="192" t="s">
        <v>19</v>
      </c>
      <c r="P3" s="192" t="s">
        <v>73</v>
      </c>
      <c r="Q3" s="192" t="s">
        <v>773</v>
      </c>
      <c r="R3" s="192" t="s">
        <v>94</v>
      </c>
      <c r="S3" s="192" t="s">
        <v>56</v>
      </c>
      <c r="T3" s="192" t="s">
        <v>67</v>
      </c>
      <c r="U3" s="192" t="s">
        <v>295</v>
      </c>
      <c r="V3" s="192" t="s">
        <v>207</v>
      </c>
      <c r="W3" s="192" t="s">
        <v>365</v>
      </c>
      <c r="X3" s="192" t="s">
        <v>366</v>
      </c>
    </row>
    <row r="4" spans="1:24" s="240" customFormat="1" ht="11.25" hidden="1" thickBot="1" x14ac:dyDescent="0.2">
      <c r="A4" s="245">
        <v>1</v>
      </c>
      <c r="B4" s="244" t="s">
        <v>301</v>
      </c>
      <c r="C4" s="198" t="s">
        <v>2</v>
      </c>
      <c r="D4" s="198" t="s">
        <v>74</v>
      </c>
      <c r="E4" s="71" t="s">
        <v>303</v>
      </c>
      <c r="F4" s="198" t="s">
        <v>5</v>
      </c>
      <c r="G4" s="198" t="s">
        <v>294</v>
      </c>
      <c r="H4" s="232"/>
      <c r="I4" s="224"/>
      <c r="J4" s="71"/>
      <c r="K4" s="198"/>
      <c r="L4" s="198"/>
      <c r="M4" s="198"/>
      <c r="N4" s="198"/>
      <c r="O4" s="141"/>
      <c r="P4" s="141"/>
      <c r="Q4" s="246"/>
      <c r="R4" s="198"/>
      <c r="S4" s="198" t="s">
        <v>57</v>
      </c>
      <c r="T4" s="71"/>
      <c r="U4" s="201"/>
      <c r="V4" s="71"/>
      <c r="W4" s="71"/>
      <c r="X4" s="71"/>
    </row>
    <row r="5" spans="1:24" s="240" customFormat="1" ht="21.75" hidden="1" thickBot="1" x14ac:dyDescent="0.2">
      <c r="A5" s="245">
        <f>(A4+1)</f>
        <v>2</v>
      </c>
      <c r="B5" s="244" t="s">
        <v>302</v>
      </c>
      <c r="C5" s="234" t="s">
        <v>2</v>
      </c>
      <c r="D5" s="198" t="s">
        <v>0</v>
      </c>
      <c r="E5" s="234" t="s">
        <v>304</v>
      </c>
      <c r="F5" s="198" t="s">
        <v>5</v>
      </c>
      <c r="G5" s="234" t="s">
        <v>294</v>
      </c>
      <c r="H5" s="232"/>
      <c r="I5" s="236"/>
      <c r="J5" s="237"/>
      <c r="K5" s="237"/>
      <c r="L5" s="237"/>
      <c r="M5" s="237"/>
      <c r="N5" s="237"/>
      <c r="O5" s="238"/>
      <c r="P5" s="239"/>
      <c r="Q5" s="233"/>
      <c r="R5" s="127"/>
      <c r="S5" s="71" t="s">
        <v>57</v>
      </c>
      <c r="T5" s="71"/>
      <c r="U5" s="237"/>
      <c r="V5" s="71"/>
      <c r="W5" s="71"/>
      <c r="X5" s="71"/>
    </row>
    <row r="6" spans="1:24" ht="21" hidden="1" x14ac:dyDescent="0.15">
      <c r="A6" s="7"/>
      <c r="B6" s="244" t="s">
        <v>305</v>
      </c>
      <c r="C6" s="234" t="s">
        <v>2</v>
      </c>
      <c r="D6" s="198" t="s">
        <v>0</v>
      </c>
      <c r="E6" s="234" t="s">
        <v>309</v>
      </c>
      <c r="F6" s="198" t="s">
        <v>5</v>
      </c>
      <c r="G6" s="234" t="s">
        <v>294</v>
      </c>
      <c r="H6" s="232"/>
      <c r="I6" s="236"/>
      <c r="J6" s="237"/>
      <c r="K6" s="237"/>
      <c r="L6" s="237"/>
      <c r="M6" s="237"/>
      <c r="N6" s="237"/>
      <c r="O6" s="238"/>
      <c r="P6" s="239"/>
      <c r="Q6" s="233"/>
      <c r="R6" s="127"/>
      <c r="S6" s="71" t="s">
        <v>57</v>
      </c>
      <c r="T6" s="71"/>
      <c r="U6" s="237"/>
      <c r="V6" s="71"/>
      <c r="W6" s="71"/>
      <c r="X6" s="71"/>
    </row>
    <row r="7" spans="1:24" x14ac:dyDescent="0.15">
      <c r="A7" s="7"/>
      <c r="B7" s="244" t="s">
        <v>306</v>
      </c>
      <c r="C7" s="234" t="s">
        <v>288</v>
      </c>
      <c r="D7" s="198" t="s">
        <v>0</v>
      </c>
      <c r="E7" s="234" t="s">
        <v>310</v>
      </c>
      <c r="F7" s="198" t="s">
        <v>3</v>
      </c>
      <c r="G7" s="234" t="s">
        <v>1</v>
      </c>
      <c r="H7" s="232">
        <v>57627.71</v>
      </c>
      <c r="I7" s="236">
        <v>57627.71</v>
      </c>
      <c r="J7" s="237" t="s">
        <v>311</v>
      </c>
      <c r="K7" s="237" t="s">
        <v>312</v>
      </c>
      <c r="L7" s="237" t="s">
        <v>313</v>
      </c>
      <c r="M7" s="237" t="s">
        <v>314</v>
      </c>
      <c r="N7" s="237" t="s">
        <v>313</v>
      </c>
      <c r="O7" s="238">
        <v>44938</v>
      </c>
      <c r="P7" s="239">
        <v>45303</v>
      </c>
      <c r="Q7" s="233"/>
      <c r="R7" s="127"/>
      <c r="S7" s="71" t="s">
        <v>57</v>
      </c>
      <c r="T7" s="71"/>
      <c r="U7" s="237">
        <v>1</v>
      </c>
      <c r="V7" s="71">
        <v>6250000000</v>
      </c>
      <c r="W7" s="71"/>
      <c r="X7" s="71"/>
    </row>
    <row r="8" spans="1:24" ht="63" x14ac:dyDescent="0.15">
      <c r="A8" s="7"/>
      <c r="B8" s="244" t="s">
        <v>307</v>
      </c>
      <c r="C8" s="234" t="s">
        <v>125</v>
      </c>
      <c r="D8" s="198" t="s">
        <v>0</v>
      </c>
      <c r="E8" s="234" t="s">
        <v>316</v>
      </c>
      <c r="F8" s="198" t="s">
        <v>3</v>
      </c>
      <c r="G8" s="234" t="s">
        <v>1</v>
      </c>
      <c r="H8" s="232">
        <v>385381.32</v>
      </c>
      <c r="I8" s="236"/>
      <c r="J8" s="237"/>
      <c r="K8" s="237"/>
      <c r="L8" s="237"/>
      <c r="M8" s="237"/>
      <c r="N8" s="237"/>
      <c r="O8" s="238"/>
      <c r="P8" s="239"/>
      <c r="Q8" s="233" t="s">
        <v>778</v>
      </c>
      <c r="R8" s="127"/>
      <c r="S8" s="71" t="s">
        <v>57</v>
      </c>
      <c r="T8" s="71"/>
      <c r="U8" s="237">
        <v>1</v>
      </c>
      <c r="V8" s="71">
        <v>7050000000</v>
      </c>
      <c r="W8" s="71"/>
      <c r="X8" s="71"/>
    </row>
    <row r="9" spans="1:24" x14ac:dyDescent="0.15">
      <c r="B9" s="244" t="s">
        <v>315</v>
      </c>
      <c r="C9" s="234" t="s">
        <v>125</v>
      </c>
      <c r="D9" s="198" t="s">
        <v>0</v>
      </c>
      <c r="E9" s="266" t="s">
        <v>317</v>
      </c>
      <c r="F9" s="198" t="s">
        <v>3</v>
      </c>
      <c r="G9" s="234" t="s">
        <v>1</v>
      </c>
      <c r="H9" s="232">
        <v>93891.24</v>
      </c>
      <c r="I9" s="236"/>
      <c r="J9" s="237"/>
      <c r="K9" s="237"/>
      <c r="L9" s="237"/>
      <c r="M9" s="237"/>
      <c r="N9" s="237"/>
      <c r="O9" s="238"/>
      <c r="P9" s="239"/>
      <c r="Q9" s="233" t="s">
        <v>779</v>
      </c>
      <c r="R9" s="127"/>
      <c r="S9" s="71" t="s">
        <v>57</v>
      </c>
      <c r="T9" s="71"/>
      <c r="U9" s="237">
        <v>1</v>
      </c>
      <c r="V9" s="71">
        <v>7050000000</v>
      </c>
      <c r="W9" s="71"/>
      <c r="X9" s="71"/>
    </row>
    <row r="10" spans="1:24" hidden="1" x14ac:dyDescent="0.15">
      <c r="B10" s="244" t="s">
        <v>318</v>
      </c>
      <c r="C10" s="234" t="s">
        <v>2</v>
      </c>
      <c r="D10" s="198" t="s">
        <v>4</v>
      </c>
      <c r="E10" s="266" t="s">
        <v>319</v>
      </c>
      <c r="F10" s="198" t="s">
        <v>106</v>
      </c>
      <c r="G10" s="234" t="s">
        <v>1</v>
      </c>
      <c r="H10" s="232">
        <v>1339</v>
      </c>
      <c r="I10" s="236">
        <v>1339</v>
      </c>
      <c r="J10" s="237" t="s">
        <v>320</v>
      </c>
      <c r="K10" s="237" t="s">
        <v>486</v>
      </c>
      <c r="L10" s="237" t="s">
        <v>322</v>
      </c>
      <c r="M10" s="237" t="s">
        <v>314</v>
      </c>
      <c r="N10" s="237" t="s">
        <v>322</v>
      </c>
      <c r="O10" s="238">
        <v>44950</v>
      </c>
      <c r="P10" s="239">
        <v>44956</v>
      </c>
      <c r="Q10" s="244"/>
      <c r="R10" s="234"/>
      <c r="S10" s="233"/>
      <c r="T10" s="234"/>
      <c r="U10" s="235">
        <v>1</v>
      </c>
      <c r="V10" s="234">
        <v>2170000000</v>
      </c>
      <c r="W10" s="234"/>
      <c r="X10" s="234"/>
    </row>
    <row r="11" spans="1:24" hidden="1" x14ac:dyDescent="0.15">
      <c r="B11" s="244" t="s">
        <v>323</v>
      </c>
      <c r="C11" s="234" t="s">
        <v>2</v>
      </c>
      <c r="D11" s="198" t="s">
        <v>4</v>
      </c>
      <c r="E11" s="266" t="s">
        <v>325</v>
      </c>
      <c r="F11" s="198" t="s">
        <v>106</v>
      </c>
      <c r="G11" s="234" t="s">
        <v>1</v>
      </c>
      <c r="H11" s="232">
        <v>300</v>
      </c>
      <c r="I11" s="236">
        <f>H11/1.07</f>
        <v>280.37383177570092</v>
      </c>
      <c r="J11" s="237" t="s">
        <v>326</v>
      </c>
      <c r="K11" s="237" t="s">
        <v>327</v>
      </c>
      <c r="L11" s="237" t="s">
        <v>324</v>
      </c>
      <c r="M11" s="237" t="s">
        <v>314</v>
      </c>
      <c r="N11" s="237" t="s">
        <v>324</v>
      </c>
      <c r="O11" s="238">
        <v>44951</v>
      </c>
      <c r="P11" s="239">
        <v>44982</v>
      </c>
      <c r="Q11" s="244"/>
      <c r="R11" s="234"/>
      <c r="S11" s="233"/>
      <c r="T11" s="234"/>
      <c r="U11" s="235">
        <v>1</v>
      </c>
      <c r="V11" s="234">
        <v>6221307000</v>
      </c>
      <c r="W11" s="234"/>
      <c r="X11" s="234"/>
    </row>
    <row r="12" spans="1:24" hidden="1" x14ac:dyDescent="0.15">
      <c r="B12" s="244" t="s">
        <v>329</v>
      </c>
      <c r="C12" s="234" t="s">
        <v>2</v>
      </c>
      <c r="D12" s="198" t="s">
        <v>4</v>
      </c>
      <c r="E12" s="266" t="s">
        <v>330</v>
      </c>
      <c r="F12" s="198" t="s">
        <v>106</v>
      </c>
      <c r="G12" s="234" t="s">
        <v>1</v>
      </c>
      <c r="H12" s="232">
        <v>1450</v>
      </c>
      <c r="I12" s="236">
        <v>1362.7</v>
      </c>
      <c r="J12" s="237" t="s">
        <v>328</v>
      </c>
      <c r="K12" s="237" t="s">
        <v>331</v>
      </c>
      <c r="L12" s="237" t="s">
        <v>184</v>
      </c>
      <c r="M12" s="237" t="s">
        <v>314</v>
      </c>
      <c r="N12" s="238" t="s">
        <v>184</v>
      </c>
      <c r="O12" s="238">
        <v>44953</v>
      </c>
      <c r="P12" s="239">
        <v>44968</v>
      </c>
      <c r="Q12" s="244"/>
      <c r="R12" s="234"/>
      <c r="S12" s="233"/>
      <c r="T12" s="234"/>
      <c r="U12" s="235">
        <v>1</v>
      </c>
      <c r="V12" s="234">
        <v>6221601000</v>
      </c>
      <c r="W12" s="234"/>
      <c r="X12" s="234"/>
    </row>
    <row r="13" spans="1:24" ht="21" hidden="1" x14ac:dyDescent="0.15">
      <c r="B13" s="244" t="s">
        <v>333</v>
      </c>
      <c r="C13" s="234" t="s">
        <v>2</v>
      </c>
      <c r="D13" s="198" t="s">
        <v>4</v>
      </c>
      <c r="E13" s="266" t="s">
        <v>332</v>
      </c>
      <c r="F13" s="198" t="s">
        <v>0</v>
      </c>
      <c r="G13" s="234" t="s">
        <v>1</v>
      </c>
      <c r="H13" s="232">
        <v>1000</v>
      </c>
      <c r="I13" s="236">
        <f>571.86+99.95+52.88</f>
        <v>724.69</v>
      </c>
      <c r="J13" s="237" t="s">
        <v>334</v>
      </c>
      <c r="K13" s="237" t="s">
        <v>335</v>
      </c>
      <c r="L13" s="237" t="s">
        <v>238</v>
      </c>
      <c r="M13" s="237" t="s">
        <v>314</v>
      </c>
      <c r="N13" s="237" t="s">
        <v>238</v>
      </c>
      <c r="O13" s="238">
        <v>44956</v>
      </c>
      <c r="P13" s="239">
        <v>44956</v>
      </c>
      <c r="Q13" s="244"/>
      <c r="R13" s="234"/>
      <c r="S13" s="233"/>
      <c r="T13" s="234"/>
      <c r="U13" s="235">
        <v>1</v>
      </c>
      <c r="V13" s="234">
        <v>6491000000</v>
      </c>
      <c r="W13" s="234"/>
      <c r="X13" s="234"/>
    </row>
    <row r="14" spans="1:24" hidden="1" x14ac:dyDescent="0.15">
      <c r="B14" s="244" t="s">
        <v>336</v>
      </c>
      <c r="C14" s="234" t="s">
        <v>2</v>
      </c>
      <c r="D14" s="198" t="s">
        <v>4</v>
      </c>
      <c r="E14" s="266" t="s">
        <v>337</v>
      </c>
      <c r="F14" s="198" t="s">
        <v>106</v>
      </c>
      <c r="G14" s="234" t="s">
        <v>1</v>
      </c>
      <c r="H14" s="232">
        <v>350</v>
      </c>
      <c r="I14" s="236">
        <v>217.5</v>
      </c>
      <c r="J14" s="237" t="s">
        <v>338</v>
      </c>
      <c r="K14" s="237" t="s">
        <v>93</v>
      </c>
      <c r="L14" s="237" t="s">
        <v>324</v>
      </c>
      <c r="M14" s="237" t="s">
        <v>314</v>
      </c>
      <c r="N14" s="238" t="s">
        <v>324</v>
      </c>
      <c r="O14" s="238">
        <v>44957</v>
      </c>
      <c r="P14" s="239">
        <v>44985</v>
      </c>
      <c r="Q14" s="244"/>
      <c r="R14" s="234"/>
      <c r="S14" s="233"/>
      <c r="T14" s="234"/>
      <c r="U14" s="235">
        <v>1</v>
      </c>
      <c r="V14" s="234">
        <v>6028000000</v>
      </c>
      <c r="W14" s="234"/>
      <c r="X14" s="234"/>
    </row>
    <row r="15" spans="1:24" hidden="1" x14ac:dyDescent="0.15">
      <c r="B15" s="244" t="s">
        <v>339</v>
      </c>
      <c r="C15" s="234" t="s">
        <v>2</v>
      </c>
      <c r="D15" s="198" t="s">
        <v>4</v>
      </c>
      <c r="E15" s="266" t="s">
        <v>340</v>
      </c>
      <c r="F15" s="198" t="s">
        <v>3</v>
      </c>
      <c r="G15" s="234" t="s">
        <v>1</v>
      </c>
      <c r="H15" s="232">
        <v>246.82</v>
      </c>
      <c r="I15" s="236">
        <v>246.82</v>
      </c>
      <c r="J15" s="237" t="s">
        <v>341</v>
      </c>
      <c r="K15" s="237" t="s">
        <v>91</v>
      </c>
      <c r="L15" s="237" t="s">
        <v>238</v>
      </c>
      <c r="M15" s="237" t="s">
        <v>314</v>
      </c>
      <c r="N15" s="237" t="s">
        <v>238</v>
      </c>
      <c r="O15" s="238">
        <v>44957</v>
      </c>
      <c r="P15" s="239">
        <v>44957</v>
      </c>
      <c r="Q15" s="244"/>
      <c r="R15" s="234"/>
      <c r="S15" s="233"/>
      <c r="T15" s="234"/>
      <c r="U15" s="235">
        <v>1</v>
      </c>
      <c r="V15" s="234">
        <v>6028000000</v>
      </c>
      <c r="W15" s="234"/>
      <c r="X15" s="234"/>
    </row>
    <row r="16" spans="1:24" hidden="1" x14ac:dyDescent="0.15">
      <c r="B16" s="244" t="s">
        <v>348</v>
      </c>
      <c r="C16" s="234" t="s">
        <v>2</v>
      </c>
      <c r="D16" s="198" t="s">
        <v>4</v>
      </c>
      <c r="E16" s="266" t="s">
        <v>342</v>
      </c>
      <c r="F16" s="198" t="s">
        <v>106</v>
      </c>
      <c r="G16" s="234" t="s">
        <v>1</v>
      </c>
      <c r="H16" s="232">
        <v>50</v>
      </c>
      <c r="I16" s="236">
        <v>47.99</v>
      </c>
      <c r="J16" s="237" t="s">
        <v>320</v>
      </c>
      <c r="K16" s="237" t="s">
        <v>321</v>
      </c>
      <c r="L16" s="237" t="s">
        <v>322</v>
      </c>
      <c r="M16" s="237" t="s">
        <v>314</v>
      </c>
      <c r="N16" s="237" t="s">
        <v>322</v>
      </c>
      <c r="O16" s="238">
        <v>44963</v>
      </c>
      <c r="P16" s="239">
        <v>44978</v>
      </c>
      <c r="Q16" s="244"/>
      <c r="R16" s="234"/>
      <c r="S16" s="233"/>
      <c r="T16" s="234"/>
      <c r="U16" s="235">
        <v>1</v>
      </c>
      <c r="V16" s="234">
        <v>2170000000</v>
      </c>
      <c r="W16" s="234"/>
      <c r="X16" s="234"/>
    </row>
    <row r="17" spans="1:24" s="8" customFormat="1" hidden="1" x14ac:dyDescent="0.25">
      <c r="A17" s="249"/>
      <c r="B17" s="244" t="s">
        <v>343</v>
      </c>
      <c r="C17" s="234" t="s">
        <v>2</v>
      </c>
      <c r="D17" s="198" t="s">
        <v>0</v>
      </c>
      <c r="E17" s="104" t="s">
        <v>344</v>
      </c>
      <c r="F17" s="198" t="s">
        <v>5</v>
      </c>
      <c r="G17" s="112" t="s">
        <v>1</v>
      </c>
      <c r="H17" s="107">
        <v>1284</v>
      </c>
      <c r="I17" s="107">
        <v>1200</v>
      </c>
      <c r="J17" s="112" t="s">
        <v>345</v>
      </c>
      <c r="K17" s="112" t="s">
        <v>346</v>
      </c>
      <c r="L17" s="112" t="s">
        <v>347</v>
      </c>
      <c r="M17" s="237" t="s">
        <v>314</v>
      </c>
      <c r="N17" s="237" t="s">
        <v>349</v>
      </c>
      <c r="O17" s="108">
        <v>44963</v>
      </c>
      <c r="P17" s="108">
        <v>44978</v>
      </c>
      <c r="Q17" s="250"/>
      <c r="R17" s="122"/>
      <c r="S17" s="250"/>
      <c r="T17" s="250"/>
      <c r="U17" s="112">
        <v>1</v>
      </c>
      <c r="V17" s="112">
        <v>6239000000</v>
      </c>
      <c r="W17" s="112"/>
      <c r="X17" s="112"/>
    </row>
    <row r="18" spans="1:24" hidden="1" x14ac:dyDescent="0.15">
      <c r="B18" s="247" t="s">
        <v>350</v>
      </c>
      <c r="C18" s="11" t="s">
        <v>2</v>
      </c>
      <c r="D18" s="11" t="s">
        <v>4</v>
      </c>
      <c r="E18" s="266" t="s">
        <v>256</v>
      </c>
      <c r="F18" s="198" t="s">
        <v>5</v>
      </c>
      <c r="G18" s="11" t="s">
        <v>1</v>
      </c>
      <c r="H18" s="105">
        <v>121.47</v>
      </c>
      <c r="I18" s="105">
        <v>117.93</v>
      </c>
      <c r="J18" s="11" t="s">
        <v>351</v>
      </c>
      <c r="K18" s="11" t="s">
        <v>92</v>
      </c>
      <c r="L18" s="11" t="s">
        <v>352</v>
      </c>
      <c r="M18" s="11" t="s">
        <v>314</v>
      </c>
      <c r="N18" s="11" t="s">
        <v>352</v>
      </c>
      <c r="O18" s="155">
        <v>44935</v>
      </c>
      <c r="P18" s="155">
        <v>44936</v>
      </c>
      <c r="Q18" s="11"/>
      <c r="R18" s="107"/>
      <c r="S18" s="11"/>
      <c r="T18" s="11"/>
      <c r="U18" s="11">
        <v>1</v>
      </c>
      <c r="V18" s="11">
        <v>6221604000</v>
      </c>
      <c r="W18" s="11"/>
      <c r="X18" s="11"/>
    </row>
    <row r="19" spans="1:24" hidden="1" x14ac:dyDescent="0.15">
      <c r="B19" s="112" t="s">
        <v>354</v>
      </c>
      <c r="C19" s="11" t="s">
        <v>2</v>
      </c>
      <c r="D19" s="11" t="s">
        <v>0</v>
      </c>
      <c r="E19" s="266" t="s">
        <v>353</v>
      </c>
      <c r="F19" s="11" t="s">
        <v>5</v>
      </c>
      <c r="G19" s="11" t="s">
        <v>1</v>
      </c>
      <c r="H19" s="105">
        <v>945</v>
      </c>
      <c r="I19" s="105">
        <v>1011.15</v>
      </c>
      <c r="J19" s="11" t="s">
        <v>118</v>
      </c>
      <c r="K19" s="11" t="s">
        <v>119</v>
      </c>
      <c r="L19" s="11" t="s">
        <v>76</v>
      </c>
      <c r="M19" s="11" t="s">
        <v>314</v>
      </c>
      <c r="N19" s="11" t="s">
        <v>352</v>
      </c>
      <c r="O19" s="155">
        <v>44938</v>
      </c>
      <c r="P19" s="155">
        <v>44939</v>
      </c>
      <c r="Q19" s="9"/>
      <c r="R19" s="107"/>
      <c r="S19" s="11"/>
      <c r="T19" s="11"/>
      <c r="U19" s="11">
        <v>1</v>
      </c>
      <c r="V19" s="11">
        <v>6221202000</v>
      </c>
      <c r="W19" s="11"/>
      <c r="X19" s="11"/>
    </row>
    <row r="20" spans="1:24" s="24" customFormat="1" ht="9" hidden="1" customHeight="1" x14ac:dyDescent="0.15">
      <c r="A20" s="109">
        <f t="shared" ref="A20" si="0">(A19+1)</f>
        <v>1</v>
      </c>
      <c r="B20" s="136" t="s">
        <v>355</v>
      </c>
      <c r="C20" s="11" t="s">
        <v>2</v>
      </c>
      <c r="D20" s="104" t="s">
        <v>4</v>
      </c>
      <c r="E20" s="266" t="s">
        <v>139</v>
      </c>
      <c r="F20" s="104" t="s">
        <v>5</v>
      </c>
      <c r="G20" s="71" t="s">
        <v>1</v>
      </c>
      <c r="H20" s="223">
        <v>59.32</v>
      </c>
      <c r="I20" s="224">
        <v>55.44</v>
      </c>
      <c r="J20" s="71" t="s">
        <v>146</v>
      </c>
      <c r="K20" s="71" t="s">
        <v>151</v>
      </c>
      <c r="L20" s="198" t="s">
        <v>76</v>
      </c>
      <c r="M20" s="198">
        <v>0</v>
      </c>
      <c r="N20" s="11" t="s">
        <v>352</v>
      </c>
      <c r="O20" s="141">
        <v>44956</v>
      </c>
      <c r="P20" s="199">
        <v>44957</v>
      </c>
      <c r="Q20" s="161"/>
      <c r="R20" s="224"/>
      <c r="S20" s="97" t="s">
        <v>57</v>
      </c>
      <c r="T20" s="200"/>
      <c r="U20" s="201">
        <v>1</v>
      </c>
      <c r="V20" s="71">
        <v>6221604000</v>
      </c>
      <c r="W20" s="71"/>
      <c r="X20" s="71"/>
    </row>
    <row r="21" spans="1:24" s="9" customFormat="1" hidden="1" x14ac:dyDescent="0.15">
      <c r="A21" s="248"/>
      <c r="B21" s="136" t="s">
        <v>356</v>
      </c>
      <c r="C21" s="11" t="s">
        <v>2</v>
      </c>
      <c r="D21" s="104" t="s">
        <v>4</v>
      </c>
      <c r="E21" s="266" t="s">
        <v>357</v>
      </c>
      <c r="F21" s="104" t="s">
        <v>5</v>
      </c>
      <c r="G21" s="71" t="s">
        <v>1</v>
      </c>
      <c r="H21" s="105">
        <v>13.21</v>
      </c>
      <c r="I21" s="105">
        <v>12.83</v>
      </c>
      <c r="J21" s="11" t="s">
        <v>358</v>
      </c>
      <c r="K21" s="11" t="s">
        <v>359</v>
      </c>
      <c r="L21" s="11" t="s">
        <v>238</v>
      </c>
      <c r="M21" s="11" t="s">
        <v>314</v>
      </c>
      <c r="N21" s="11" t="s">
        <v>238</v>
      </c>
      <c r="O21" s="155">
        <v>44950</v>
      </c>
      <c r="P21" s="155">
        <v>44951</v>
      </c>
      <c r="Q21" s="11"/>
      <c r="R21" s="107"/>
      <c r="S21" s="11"/>
      <c r="T21" s="11"/>
      <c r="U21" s="11">
        <v>1</v>
      </c>
      <c r="V21" s="11">
        <v>6221604000</v>
      </c>
      <c r="W21" s="11"/>
      <c r="X21" s="11"/>
    </row>
    <row r="22" spans="1:24" hidden="1" x14ac:dyDescent="0.15">
      <c r="B22" s="136" t="s">
        <v>360</v>
      </c>
      <c r="C22" s="11" t="s">
        <v>2</v>
      </c>
      <c r="D22" s="11" t="s">
        <v>0</v>
      </c>
      <c r="E22" s="266" t="s">
        <v>361</v>
      </c>
      <c r="F22" s="104" t="s">
        <v>102</v>
      </c>
      <c r="G22" s="11" t="s">
        <v>1</v>
      </c>
      <c r="H22" s="105">
        <f>(I22*7%)+I22</f>
        <v>1444.5</v>
      </c>
      <c r="I22" s="105">
        <v>1350</v>
      </c>
      <c r="J22" s="11" t="s">
        <v>362</v>
      </c>
      <c r="K22" s="11" t="s">
        <v>109</v>
      </c>
      <c r="L22" s="11" t="s">
        <v>363</v>
      </c>
      <c r="M22" s="11" t="s">
        <v>314</v>
      </c>
      <c r="N22" s="11" t="s">
        <v>364</v>
      </c>
      <c r="O22" s="155">
        <v>44949</v>
      </c>
      <c r="P22" s="155">
        <v>44951</v>
      </c>
      <c r="Q22" s="113"/>
      <c r="R22" s="122"/>
      <c r="S22" s="113"/>
      <c r="T22" s="113"/>
      <c r="U22" s="11">
        <v>1</v>
      </c>
      <c r="V22" s="11">
        <v>6294000000</v>
      </c>
      <c r="W22" s="11"/>
      <c r="X22" s="11"/>
    </row>
    <row r="23" spans="1:24" s="8" customFormat="1" hidden="1" x14ac:dyDescent="0.15">
      <c r="A23" s="249"/>
      <c r="B23" s="198" t="s">
        <v>369</v>
      </c>
      <c r="C23" s="112" t="s">
        <v>2</v>
      </c>
      <c r="D23" s="104" t="s">
        <v>4</v>
      </c>
      <c r="E23" s="266" t="s">
        <v>367</v>
      </c>
      <c r="F23" s="198" t="s">
        <v>106</v>
      </c>
      <c r="G23" s="198" t="s">
        <v>1</v>
      </c>
      <c r="H23" s="107">
        <v>50</v>
      </c>
      <c r="I23" s="107">
        <f>42.85/1.07</f>
        <v>40.046728971962615</v>
      </c>
      <c r="J23" s="112" t="s">
        <v>368</v>
      </c>
      <c r="K23" s="11" t="s">
        <v>370</v>
      </c>
      <c r="L23" s="11" t="s">
        <v>371</v>
      </c>
      <c r="M23" s="11" t="s">
        <v>314</v>
      </c>
      <c r="N23" s="11" t="s">
        <v>371</v>
      </c>
      <c r="O23" s="155">
        <v>44974</v>
      </c>
      <c r="P23" s="155">
        <v>45001</v>
      </c>
      <c r="Q23" s="250"/>
      <c r="R23" s="122"/>
      <c r="S23" s="250"/>
      <c r="T23" s="250"/>
      <c r="U23" s="112">
        <v>1</v>
      </c>
      <c r="V23" s="234">
        <v>6221307000</v>
      </c>
      <c r="W23" s="251"/>
      <c r="X23" s="251"/>
    </row>
    <row r="24" spans="1:24" hidden="1" x14ac:dyDescent="0.15">
      <c r="B24" s="272" t="s">
        <v>372</v>
      </c>
      <c r="C24" s="272" t="s">
        <v>125</v>
      </c>
      <c r="D24" s="272" t="s">
        <v>0</v>
      </c>
      <c r="E24" s="272" t="s">
        <v>375</v>
      </c>
      <c r="F24" s="272" t="s">
        <v>3</v>
      </c>
      <c r="G24" s="272" t="s">
        <v>294</v>
      </c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51"/>
      <c r="X24" s="251"/>
    </row>
    <row r="25" spans="1:24" ht="63" x14ac:dyDescent="0.15">
      <c r="B25" s="198" t="s">
        <v>373</v>
      </c>
      <c r="C25" s="234" t="s">
        <v>125</v>
      </c>
      <c r="D25" s="104" t="s">
        <v>0</v>
      </c>
      <c r="E25" s="266" t="s">
        <v>376</v>
      </c>
      <c r="F25" s="198" t="s">
        <v>3</v>
      </c>
      <c r="G25" s="198" t="s">
        <v>1</v>
      </c>
      <c r="H25" s="107">
        <v>54391.8</v>
      </c>
      <c r="I25" s="107"/>
      <c r="J25" s="112"/>
      <c r="K25" s="11"/>
      <c r="L25" s="11"/>
      <c r="M25" s="11"/>
      <c r="N25" s="11"/>
      <c r="O25" s="155"/>
      <c r="P25" s="155"/>
      <c r="Q25" s="294" t="s">
        <v>777</v>
      </c>
      <c r="R25" s="122"/>
      <c r="S25" s="250"/>
      <c r="T25" s="250"/>
      <c r="U25" s="237">
        <v>1</v>
      </c>
      <c r="V25" s="71">
        <v>7050000000</v>
      </c>
      <c r="W25" s="251"/>
      <c r="X25" s="251"/>
    </row>
    <row r="26" spans="1:24" ht="73.5" x14ac:dyDescent="0.15">
      <c r="B26" s="198" t="s">
        <v>374</v>
      </c>
      <c r="C26" s="234" t="s">
        <v>125</v>
      </c>
      <c r="D26" s="104" t="s">
        <v>0</v>
      </c>
      <c r="E26" s="104" t="s">
        <v>377</v>
      </c>
      <c r="F26" s="198" t="s">
        <v>3</v>
      </c>
      <c r="G26" s="198" t="s">
        <v>1</v>
      </c>
      <c r="H26" s="107">
        <v>21756.720000000001</v>
      </c>
      <c r="I26" s="107"/>
      <c r="J26" s="112"/>
      <c r="K26" s="11"/>
      <c r="L26" s="11"/>
      <c r="M26" s="11"/>
      <c r="N26" s="11"/>
      <c r="O26" s="155"/>
      <c r="P26" s="155"/>
      <c r="Q26" s="294" t="s">
        <v>776</v>
      </c>
      <c r="R26" s="122"/>
      <c r="S26" s="250"/>
      <c r="T26" s="250"/>
      <c r="U26" s="237">
        <v>2</v>
      </c>
      <c r="V26" s="71">
        <v>7050000000</v>
      </c>
      <c r="W26" s="251"/>
      <c r="X26" s="251"/>
    </row>
    <row r="27" spans="1:24" s="280" customFormat="1" ht="19.5" hidden="1" customHeight="1" x14ac:dyDescent="0.15">
      <c r="A27" s="185"/>
      <c r="B27" s="272" t="s">
        <v>378</v>
      </c>
      <c r="C27" s="273" t="s">
        <v>125</v>
      </c>
      <c r="D27" s="274" t="s">
        <v>0</v>
      </c>
      <c r="E27" s="274" t="s">
        <v>379</v>
      </c>
      <c r="F27" s="272" t="s">
        <v>106</v>
      </c>
      <c r="G27" s="272" t="s">
        <v>294</v>
      </c>
      <c r="H27" s="275"/>
      <c r="I27" s="275"/>
      <c r="J27" s="272"/>
      <c r="K27" s="276"/>
      <c r="L27" s="276"/>
      <c r="M27" s="276"/>
      <c r="N27" s="276"/>
      <c r="O27" s="277"/>
      <c r="P27" s="277"/>
      <c r="Q27" s="277"/>
      <c r="R27" s="278"/>
      <c r="S27" s="279"/>
      <c r="T27" s="279"/>
      <c r="U27" s="272"/>
      <c r="V27" s="273"/>
      <c r="W27" s="251"/>
      <c r="X27" s="251"/>
    </row>
    <row r="28" spans="1:24" hidden="1" x14ac:dyDescent="0.15">
      <c r="B28" s="198" t="s">
        <v>380</v>
      </c>
      <c r="C28" s="233" t="s">
        <v>2</v>
      </c>
      <c r="D28" s="104" t="s">
        <v>0</v>
      </c>
      <c r="E28" s="104" t="s">
        <v>384</v>
      </c>
      <c r="F28" s="198" t="s">
        <v>5</v>
      </c>
      <c r="G28" s="198" t="s">
        <v>1</v>
      </c>
      <c r="H28" s="107">
        <v>584.15</v>
      </c>
      <c r="I28" s="107">
        <v>454.93</v>
      </c>
      <c r="J28" s="253" t="s">
        <v>385</v>
      </c>
      <c r="K28" s="11" t="s">
        <v>152</v>
      </c>
      <c r="L28" s="11" t="s">
        <v>352</v>
      </c>
      <c r="M28" s="11" t="s">
        <v>314</v>
      </c>
      <c r="N28" s="11" t="s">
        <v>352</v>
      </c>
      <c r="O28" s="155">
        <v>44937</v>
      </c>
      <c r="P28" s="155">
        <v>44937</v>
      </c>
      <c r="Q28" s="250"/>
      <c r="R28" s="122"/>
      <c r="S28" s="250"/>
      <c r="T28" s="250"/>
      <c r="U28" s="112">
        <v>1</v>
      </c>
      <c r="V28" s="71">
        <v>6221002000</v>
      </c>
      <c r="W28" s="251"/>
      <c r="X28" s="251"/>
    </row>
    <row r="29" spans="1:24" hidden="1" x14ac:dyDescent="0.15">
      <c r="B29" s="198" t="s">
        <v>382</v>
      </c>
      <c r="C29" s="233" t="s">
        <v>2</v>
      </c>
      <c r="D29" s="104" t="s">
        <v>0</v>
      </c>
      <c r="E29" s="104" t="s">
        <v>386</v>
      </c>
      <c r="F29" s="198" t="s">
        <v>5</v>
      </c>
      <c r="G29" s="198" t="s">
        <v>1</v>
      </c>
      <c r="H29" s="107">
        <v>1865.44</v>
      </c>
      <c r="I29" s="107">
        <v>1743.4</v>
      </c>
      <c r="J29" s="253" t="s">
        <v>385</v>
      </c>
      <c r="K29" s="11" t="s">
        <v>152</v>
      </c>
      <c r="L29" s="11" t="s">
        <v>584</v>
      </c>
      <c r="M29" s="11" t="s">
        <v>314</v>
      </c>
      <c r="N29" s="11" t="s">
        <v>584</v>
      </c>
      <c r="O29" s="155">
        <v>44938</v>
      </c>
      <c r="P29" s="155">
        <v>44940</v>
      </c>
      <c r="Q29" s="250"/>
      <c r="R29" s="122"/>
      <c r="S29" s="250"/>
      <c r="T29" s="250"/>
      <c r="U29" s="112">
        <v>1</v>
      </c>
      <c r="V29" s="71">
        <v>6221002000</v>
      </c>
      <c r="W29" s="251"/>
      <c r="X29" s="251"/>
    </row>
    <row r="30" spans="1:24" hidden="1" x14ac:dyDescent="0.15">
      <c r="B30" s="11" t="s">
        <v>387</v>
      </c>
      <c r="C30" s="11" t="s">
        <v>2</v>
      </c>
      <c r="D30" s="11" t="s">
        <v>0</v>
      </c>
      <c r="E30" s="11" t="s">
        <v>383</v>
      </c>
      <c r="F30" s="11" t="s">
        <v>5</v>
      </c>
      <c r="G30" s="11" t="s">
        <v>1</v>
      </c>
      <c r="H30" s="252">
        <v>164.78</v>
      </c>
      <c r="I30" s="252">
        <v>154</v>
      </c>
      <c r="J30" s="203" t="s">
        <v>188</v>
      </c>
      <c r="K30" s="11" t="s">
        <v>189</v>
      </c>
      <c r="L30" s="204" t="s">
        <v>76</v>
      </c>
      <c r="M30" s="11">
        <v>0</v>
      </c>
      <c r="N30" s="11" t="s">
        <v>352</v>
      </c>
      <c r="O30" s="155">
        <v>44957</v>
      </c>
      <c r="P30" s="155">
        <v>44957</v>
      </c>
      <c r="Q30" s="107"/>
      <c r="R30" s="11"/>
      <c r="S30" s="11"/>
      <c r="T30" s="11"/>
      <c r="U30" s="194">
        <v>1</v>
      </c>
      <c r="V30" s="104">
        <v>6221205000</v>
      </c>
      <c r="W30" s="197"/>
      <c r="X30" s="197"/>
    </row>
    <row r="31" spans="1:24" s="8" customFormat="1" ht="16.350000000000001" hidden="1" customHeight="1" x14ac:dyDescent="0.15">
      <c r="A31" s="249"/>
      <c r="B31" s="112" t="s">
        <v>389</v>
      </c>
      <c r="C31" s="112" t="s">
        <v>2</v>
      </c>
      <c r="D31" s="104" t="s">
        <v>4</v>
      </c>
      <c r="E31" s="104" t="s">
        <v>388</v>
      </c>
      <c r="F31" s="104" t="s">
        <v>5</v>
      </c>
      <c r="G31" s="104" t="s">
        <v>1</v>
      </c>
      <c r="H31" s="255">
        <v>197.04</v>
      </c>
      <c r="I31" s="255">
        <v>184.15</v>
      </c>
      <c r="J31" s="104" t="s">
        <v>161</v>
      </c>
      <c r="K31" s="104" t="s">
        <v>162</v>
      </c>
      <c r="L31" s="11" t="s">
        <v>352</v>
      </c>
      <c r="M31" s="112">
        <v>0</v>
      </c>
      <c r="N31" s="11" t="s">
        <v>352</v>
      </c>
      <c r="O31" s="108">
        <v>44964</v>
      </c>
      <c r="P31" s="133">
        <v>44965</v>
      </c>
      <c r="Q31" s="107"/>
      <c r="R31" s="104" t="s">
        <v>57</v>
      </c>
      <c r="S31" s="254"/>
      <c r="T31" s="250"/>
      <c r="U31" s="126">
        <v>1</v>
      </c>
      <c r="V31" s="104">
        <v>6221004000</v>
      </c>
      <c r="W31" s="197"/>
      <c r="X31" s="197"/>
    </row>
    <row r="32" spans="1:24" hidden="1" x14ac:dyDescent="0.15">
      <c r="B32" s="198" t="s">
        <v>390</v>
      </c>
      <c r="C32" s="112" t="s">
        <v>2</v>
      </c>
      <c r="D32" s="104" t="s">
        <v>0</v>
      </c>
      <c r="E32" s="104" t="s">
        <v>391</v>
      </c>
      <c r="F32" s="198" t="s">
        <v>5</v>
      </c>
      <c r="G32" s="198" t="s">
        <v>1</v>
      </c>
      <c r="H32" s="252">
        <v>64.2</v>
      </c>
      <c r="I32" s="252">
        <v>60</v>
      </c>
      <c r="J32" s="253" t="s">
        <v>392</v>
      </c>
      <c r="K32" s="11" t="s">
        <v>393</v>
      </c>
      <c r="L32" s="11" t="s">
        <v>352</v>
      </c>
      <c r="M32" s="11">
        <v>0</v>
      </c>
      <c r="N32" s="11" t="s">
        <v>352</v>
      </c>
      <c r="O32" s="155">
        <v>44964</v>
      </c>
      <c r="P32" s="155">
        <v>44964</v>
      </c>
      <c r="Q32" s="250"/>
      <c r="R32" s="122"/>
      <c r="S32" s="250"/>
      <c r="U32" s="112">
        <v>1</v>
      </c>
      <c r="V32" s="104"/>
      <c r="W32" s="197"/>
      <c r="X32" s="197"/>
    </row>
    <row r="33" spans="1:24" hidden="1" x14ac:dyDescent="0.15">
      <c r="B33" s="11" t="s">
        <v>394</v>
      </c>
      <c r="C33" s="11" t="s">
        <v>2</v>
      </c>
      <c r="D33" s="11" t="s">
        <v>0</v>
      </c>
      <c r="E33" s="11" t="s">
        <v>381</v>
      </c>
      <c r="F33" s="11" t="s">
        <v>5</v>
      </c>
      <c r="G33" s="11" t="s">
        <v>1</v>
      </c>
      <c r="H33" s="252">
        <v>179.76</v>
      </c>
      <c r="I33" s="252">
        <v>168</v>
      </c>
      <c r="J33" s="203" t="s">
        <v>188</v>
      </c>
      <c r="K33" s="11" t="s">
        <v>189</v>
      </c>
      <c r="L33" s="204" t="s">
        <v>76</v>
      </c>
      <c r="M33" s="11">
        <v>0</v>
      </c>
      <c r="N33" s="11" t="s">
        <v>352</v>
      </c>
      <c r="O33" s="155">
        <v>44970</v>
      </c>
      <c r="P33" s="155">
        <v>44970</v>
      </c>
      <c r="Q33" s="107"/>
      <c r="R33" s="11"/>
      <c r="S33" s="11"/>
      <c r="T33" s="250"/>
      <c r="U33" s="194">
        <v>1</v>
      </c>
      <c r="V33" s="104">
        <v>6221207000</v>
      </c>
      <c r="W33" s="197"/>
      <c r="X33" s="197"/>
    </row>
    <row r="34" spans="1:24" s="8" customFormat="1" ht="16.350000000000001" hidden="1" customHeight="1" x14ac:dyDescent="0.15">
      <c r="A34" s="249"/>
      <c r="B34" s="112" t="s">
        <v>395</v>
      </c>
      <c r="C34" s="112" t="s">
        <v>2</v>
      </c>
      <c r="D34" s="104" t="s">
        <v>4</v>
      </c>
      <c r="E34" s="104" t="s">
        <v>397</v>
      </c>
      <c r="F34" s="104" t="s">
        <v>5</v>
      </c>
      <c r="G34" s="104" t="s">
        <v>1</v>
      </c>
      <c r="H34" s="255">
        <v>65.11</v>
      </c>
      <c r="I34" s="255">
        <v>60.85</v>
      </c>
      <c r="J34" s="104" t="s">
        <v>161</v>
      </c>
      <c r="K34" s="104" t="s">
        <v>162</v>
      </c>
      <c r="L34" s="11" t="s">
        <v>352</v>
      </c>
      <c r="M34" s="112">
        <v>0</v>
      </c>
      <c r="N34" s="11" t="s">
        <v>352</v>
      </c>
      <c r="O34" s="108">
        <v>44972</v>
      </c>
      <c r="P34" s="133">
        <v>44973</v>
      </c>
      <c r="Q34" s="107"/>
      <c r="R34" s="104" t="s">
        <v>57</v>
      </c>
      <c r="S34" s="254"/>
      <c r="T34" s="250"/>
      <c r="U34" s="126">
        <v>1</v>
      </c>
      <c r="V34" s="104">
        <v>6221004000</v>
      </c>
      <c r="W34" s="197"/>
      <c r="X34" s="197"/>
    </row>
    <row r="35" spans="1:24" s="8" customFormat="1" ht="16.350000000000001" hidden="1" customHeight="1" x14ac:dyDescent="0.15">
      <c r="A35" s="249"/>
      <c r="B35" s="112" t="s">
        <v>396</v>
      </c>
      <c r="C35" s="112" t="s">
        <v>2</v>
      </c>
      <c r="D35" s="104" t="s">
        <v>4</v>
      </c>
      <c r="E35" s="104" t="s">
        <v>398</v>
      </c>
      <c r="F35" s="104" t="s">
        <v>5</v>
      </c>
      <c r="G35" s="104" t="s">
        <v>1</v>
      </c>
      <c r="H35" s="255">
        <v>54.37</v>
      </c>
      <c r="I35" s="255">
        <v>50.81</v>
      </c>
      <c r="J35" s="104" t="s">
        <v>161</v>
      </c>
      <c r="K35" s="104" t="s">
        <v>162</v>
      </c>
      <c r="L35" s="11" t="s">
        <v>352</v>
      </c>
      <c r="M35" s="112">
        <v>0</v>
      </c>
      <c r="N35" s="11" t="s">
        <v>352</v>
      </c>
      <c r="O35" s="108">
        <v>44974</v>
      </c>
      <c r="P35" s="133">
        <v>44974</v>
      </c>
      <c r="Q35" s="107"/>
      <c r="R35" s="104" t="s">
        <v>57</v>
      </c>
      <c r="S35" s="254"/>
      <c r="T35" s="250"/>
      <c r="U35" s="126">
        <v>1</v>
      </c>
      <c r="V35" s="104">
        <v>6221004000</v>
      </c>
      <c r="W35" s="197"/>
      <c r="X35" s="197"/>
    </row>
    <row r="36" spans="1:24" hidden="1" x14ac:dyDescent="0.15">
      <c r="B36" s="244" t="s">
        <v>399</v>
      </c>
      <c r="C36" s="234" t="s">
        <v>2</v>
      </c>
      <c r="D36" s="198" t="s">
        <v>4</v>
      </c>
      <c r="E36" s="234" t="s">
        <v>400</v>
      </c>
      <c r="F36" s="198" t="s">
        <v>102</v>
      </c>
      <c r="G36" s="234" t="s">
        <v>1</v>
      </c>
      <c r="H36" s="232">
        <v>41.41</v>
      </c>
      <c r="I36" s="236">
        <v>40.200000000000003</v>
      </c>
      <c r="J36" s="237" t="s">
        <v>341</v>
      </c>
      <c r="K36" s="237" t="s">
        <v>91</v>
      </c>
      <c r="L36" s="237" t="s">
        <v>238</v>
      </c>
      <c r="M36" s="237" t="s">
        <v>314</v>
      </c>
      <c r="N36" s="237" t="s">
        <v>238</v>
      </c>
      <c r="O36" s="238">
        <v>44944</v>
      </c>
      <c r="P36" s="239">
        <v>44944</v>
      </c>
      <c r="Q36" s="244"/>
      <c r="R36" s="234"/>
      <c r="S36" s="233"/>
      <c r="T36" s="234"/>
      <c r="U36" s="235">
        <v>1</v>
      </c>
      <c r="V36" s="234">
        <v>6028000000</v>
      </c>
      <c r="W36" s="197"/>
      <c r="X36" s="197"/>
    </row>
    <row r="37" spans="1:24" hidden="1" x14ac:dyDescent="0.15">
      <c r="B37" s="198" t="s">
        <v>401</v>
      </c>
      <c r="C37" s="233" t="s">
        <v>2</v>
      </c>
      <c r="D37" s="104" t="s">
        <v>0</v>
      </c>
      <c r="E37" s="104" t="s">
        <v>402</v>
      </c>
      <c r="F37" s="198" t="s">
        <v>5</v>
      </c>
      <c r="G37" s="198" t="s">
        <v>1</v>
      </c>
      <c r="H37" s="107">
        <v>96.3</v>
      </c>
      <c r="I37" s="107">
        <v>90</v>
      </c>
      <c r="J37" s="203" t="s">
        <v>188</v>
      </c>
      <c r="K37" s="11" t="s">
        <v>189</v>
      </c>
      <c r="L37" s="204" t="s">
        <v>76</v>
      </c>
      <c r="M37" s="11">
        <v>0</v>
      </c>
      <c r="N37" s="237" t="s">
        <v>238</v>
      </c>
      <c r="O37" s="155">
        <v>44988</v>
      </c>
      <c r="P37" s="155">
        <v>44988</v>
      </c>
      <c r="Q37" s="107"/>
      <c r="R37" s="11"/>
      <c r="S37" s="11"/>
      <c r="T37" s="11"/>
      <c r="U37" s="194">
        <v>1</v>
      </c>
      <c r="V37" s="104">
        <v>6221205000</v>
      </c>
      <c r="W37" s="251"/>
      <c r="X37" s="251"/>
    </row>
    <row r="38" spans="1:24" hidden="1" x14ac:dyDescent="0.15">
      <c r="B38" s="198" t="s">
        <v>404</v>
      </c>
      <c r="C38" s="233" t="s">
        <v>2</v>
      </c>
      <c r="D38" s="104" t="s">
        <v>0</v>
      </c>
      <c r="E38" s="104" t="s">
        <v>403</v>
      </c>
      <c r="F38" s="198" t="s">
        <v>106</v>
      </c>
      <c r="G38" s="198" t="s">
        <v>1</v>
      </c>
      <c r="H38" s="107">
        <v>196.35</v>
      </c>
      <c r="I38" s="107">
        <v>183.5</v>
      </c>
      <c r="J38" s="203" t="s">
        <v>410</v>
      </c>
      <c r="K38" s="11" t="s">
        <v>278</v>
      </c>
      <c r="L38" s="204" t="s">
        <v>507</v>
      </c>
      <c r="M38" s="11" t="s">
        <v>314</v>
      </c>
      <c r="N38" s="11" t="s">
        <v>507</v>
      </c>
      <c r="O38" s="155">
        <v>44936</v>
      </c>
      <c r="P38" s="155">
        <v>44943</v>
      </c>
      <c r="Q38" s="107"/>
      <c r="R38" s="11"/>
      <c r="S38" s="11"/>
      <c r="T38" s="11"/>
      <c r="U38" s="194">
        <v>1</v>
      </c>
      <c r="V38" s="104">
        <v>6221203000</v>
      </c>
      <c r="W38" s="251"/>
      <c r="X38" s="251"/>
    </row>
    <row r="39" spans="1:24" hidden="1" x14ac:dyDescent="0.15">
      <c r="B39" s="198" t="s">
        <v>407</v>
      </c>
      <c r="C39" s="233" t="s">
        <v>2</v>
      </c>
      <c r="D39" s="104" t="s">
        <v>0</v>
      </c>
      <c r="E39" s="104" t="s">
        <v>405</v>
      </c>
      <c r="F39" s="198" t="s">
        <v>106</v>
      </c>
      <c r="G39" s="198" t="s">
        <v>1</v>
      </c>
      <c r="H39" s="107">
        <v>1100</v>
      </c>
      <c r="I39" s="107">
        <v>770</v>
      </c>
      <c r="J39" s="203" t="s">
        <v>406</v>
      </c>
      <c r="K39" s="11" t="s">
        <v>508</v>
      </c>
      <c r="L39" s="204" t="s">
        <v>507</v>
      </c>
      <c r="M39" s="11" t="s">
        <v>314</v>
      </c>
      <c r="N39" s="11" t="s">
        <v>507</v>
      </c>
      <c r="O39" s="155">
        <v>44995</v>
      </c>
      <c r="P39" s="155">
        <v>45002</v>
      </c>
      <c r="Q39" s="107"/>
      <c r="R39" s="11"/>
      <c r="S39" s="11"/>
      <c r="T39" s="11"/>
      <c r="U39" s="194">
        <v>1</v>
      </c>
      <c r="V39" s="104">
        <v>290000000</v>
      </c>
      <c r="W39" s="251"/>
      <c r="X39" s="251"/>
    </row>
    <row r="40" spans="1:24" hidden="1" x14ac:dyDescent="0.15">
      <c r="B40" s="198" t="s">
        <v>409</v>
      </c>
      <c r="C40" s="233" t="s">
        <v>2</v>
      </c>
      <c r="D40" s="104" t="s">
        <v>0</v>
      </c>
      <c r="E40" s="104" t="s">
        <v>408</v>
      </c>
      <c r="F40" s="198" t="s">
        <v>106</v>
      </c>
      <c r="G40" s="198" t="s">
        <v>1</v>
      </c>
      <c r="H40" s="107">
        <v>3000</v>
      </c>
      <c r="I40" s="107">
        <v>1800</v>
      </c>
      <c r="J40" s="203" t="s">
        <v>509</v>
      </c>
      <c r="K40" s="11" t="s">
        <v>510</v>
      </c>
      <c r="L40" s="204" t="s">
        <v>511</v>
      </c>
      <c r="M40" s="11" t="s">
        <v>314</v>
      </c>
      <c r="N40" s="11" t="s">
        <v>511</v>
      </c>
      <c r="O40" s="155">
        <v>44995</v>
      </c>
      <c r="P40" s="155">
        <v>45087</v>
      </c>
      <c r="Q40" s="107"/>
      <c r="R40" s="11"/>
      <c r="S40" s="11"/>
      <c r="T40" s="11"/>
      <c r="U40" s="194">
        <v>1</v>
      </c>
      <c r="V40" s="104">
        <v>6299000000</v>
      </c>
      <c r="W40" s="251"/>
      <c r="X40" s="251"/>
    </row>
    <row r="41" spans="1:24" hidden="1" x14ac:dyDescent="0.15">
      <c r="B41" s="198" t="s">
        <v>411</v>
      </c>
      <c r="C41" s="233" t="s">
        <v>2</v>
      </c>
      <c r="D41" s="104" t="s">
        <v>0</v>
      </c>
      <c r="E41" s="104" t="s">
        <v>412</v>
      </c>
      <c r="F41" s="198" t="s">
        <v>106</v>
      </c>
      <c r="G41" s="198" t="s">
        <v>1</v>
      </c>
      <c r="H41" s="107">
        <v>1500</v>
      </c>
      <c r="I41" s="107">
        <v>750</v>
      </c>
      <c r="J41" s="203" t="s">
        <v>205</v>
      </c>
      <c r="K41" s="11" t="s">
        <v>512</v>
      </c>
      <c r="L41" s="204" t="s">
        <v>511</v>
      </c>
      <c r="M41" s="11" t="s">
        <v>314</v>
      </c>
      <c r="N41" s="11" t="s">
        <v>511</v>
      </c>
      <c r="O41" s="155">
        <v>44998</v>
      </c>
      <c r="P41" s="155">
        <v>45090</v>
      </c>
      <c r="Q41" s="107"/>
      <c r="R41" s="11"/>
      <c r="S41" s="11"/>
      <c r="T41" s="11"/>
      <c r="U41" s="194">
        <v>1</v>
      </c>
      <c r="V41" s="104">
        <v>6299000000</v>
      </c>
      <c r="W41" s="251"/>
      <c r="X41" s="251"/>
    </row>
    <row r="42" spans="1:24" hidden="1" x14ac:dyDescent="0.15">
      <c r="B42" s="198" t="s">
        <v>413</v>
      </c>
      <c r="C42" s="233" t="s">
        <v>2</v>
      </c>
      <c r="D42" s="104" t="s">
        <v>0</v>
      </c>
      <c r="E42" s="104" t="s">
        <v>414</v>
      </c>
      <c r="F42" s="198" t="s">
        <v>106</v>
      </c>
      <c r="G42" s="198" t="s">
        <v>1</v>
      </c>
      <c r="H42" s="107">
        <v>1500</v>
      </c>
      <c r="I42" s="107">
        <v>1090</v>
      </c>
      <c r="J42" s="203" t="s">
        <v>513</v>
      </c>
      <c r="K42" s="11" t="s">
        <v>514</v>
      </c>
      <c r="L42" s="204" t="s">
        <v>515</v>
      </c>
      <c r="M42" s="11" t="s">
        <v>314</v>
      </c>
      <c r="N42" s="11" t="s">
        <v>515</v>
      </c>
      <c r="O42" s="155">
        <v>44998</v>
      </c>
      <c r="P42" s="155">
        <v>45364</v>
      </c>
      <c r="Q42" s="107"/>
      <c r="R42" s="11"/>
      <c r="S42" s="11"/>
      <c r="T42" s="11"/>
      <c r="U42" s="194">
        <v>1</v>
      </c>
      <c r="V42" s="104">
        <v>6290000000</v>
      </c>
      <c r="W42" s="251"/>
      <c r="X42" s="251"/>
    </row>
    <row r="43" spans="1:24" hidden="1" x14ac:dyDescent="0.15">
      <c r="B43" s="198" t="s">
        <v>415</v>
      </c>
      <c r="C43" s="233" t="s">
        <v>2</v>
      </c>
      <c r="D43" s="104" t="s">
        <v>0</v>
      </c>
      <c r="E43" s="104" t="s">
        <v>416</v>
      </c>
      <c r="F43" s="198" t="s">
        <v>106</v>
      </c>
      <c r="G43" s="198" t="s">
        <v>85</v>
      </c>
      <c r="H43" s="107"/>
      <c r="I43" s="107"/>
      <c r="J43" s="281" t="s">
        <v>419</v>
      </c>
      <c r="K43" s="11"/>
      <c r="L43" s="204"/>
      <c r="M43" s="11"/>
      <c r="N43" s="11"/>
      <c r="O43" s="155"/>
      <c r="P43" s="155"/>
      <c r="Q43" s="107"/>
      <c r="R43" s="11"/>
      <c r="S43" s="11"/>
      <c r="T43" s="11"/>
      <c r="U43" s="194"/>
      <c r="V43" s="104"/>
      <c r="W43" s="251"/>
      <c r="X43" s="251"/>
    </row>
    <row r="44" spans="1:24" hidden="1" x14ac:dyDescent="0.15">
      <c r="B44" s="198" t="s">
        <v>417</v>
      </c>
      <c r="C44" s="233" t="s">
        <v>2</v>
      </c>
      <c r="D44" s="104" t="s">
        <v>0</v>
      </c>
      <c r="E44" s="104" t="s">
        <v>418</v>
      </c>
      <c r="F44" s="198" t="s">
        <v>106</v>
      </c>
      <c r="G44" s="198" t="s">
        <v>1</v>
      </c>
      <c r="H44" s="107">
        <v>300</v>
      </c>
      <c r="I44" s="107">
        <v>300</v>
      </c>
      <c r="J44" s="203" t="s">
        <v>419</v>
      </c>
      <c r="K44" s="11" t="s">
        <v>516</v>
      </c>
      <c r="L44" s="204" t="s">
        <v>517</v>
      </c>
      <c r="M44" s="11" t="s">
        <v>314</v>
      </c>
      <c r="N44" s="11" t="s">
        <v>517</v>
      </c>
      <c r="O44" s="155">
        <v>44984</v>
      </c>
      <c r="P44" s="155">
        <v>44989</v>
      </c>
      <c r="Q44" s="107"/>
      <c r="R44" s="11"/>
      <c r="S44" s="11"/>
      <c r="T44" s="11"/>
      <c r="U44" s="194">
        <v>1</v>
      </c>
      <c r="V44" s="104">
        <v>6221301000</v>
      </c>
      <c r="W44" s="251"/>
      <c r="X44" s="251"/>
    </row>
    <row r="45" spans="1:24" x14ac:dyDescent="0.15">
      <c r="B45" s="198" t="s">
        <v>420</v>
      </c>
      <c r="C45" s="234" t="s">
        <v>125</v>
      </c>
      <c r="D45" s="104" t="s">
        <v>0</v>
      </c>
      <c r="E45" s="104" t="s">
        <v>421</v>
      </c>
      <c r="F45" s="198" t="s">
        <v>3</v>
      </c>
      <c r="G45" s="198" t="s">
        <v>85</v>
      </c>
      <c r="H45" s="107"/>
      <c r="I45" s="107"/>
      <c r="J45" s="203"/>
      <c r="K45" s="11"/>
      <c r="L45" s="204"/>
      <c r="M45" s="11"/>
      <c r="N45" s="11"/>
      <c r="O45" s="155"/>
      <c r="P45" s="155"/>
      <c r="Q45" s="282"/>
      <c r="R45" s="11"/>
      <c r="S45" s="11"/>
      <c r="T45" s="11"/>
      <c r="U45" s="194"/>
      <c r="V45" s="71">
        <v>7050000000</v>
      </c>
      <c r="W45" s="251"/>
      <c r="X45" s="251"/>
    </row>
    <row r="46" spans="1:24" hidden="1" x14ac:dyDescent="0.15">
      <c r="B46" s="198" t="s">
        <v>422</v>
      </c>
      <c r="C46" s="233" t="s">
        <v>2</v>
      </c>
      <c r="D46" s="104" t="s">
        <v>0</v>
      </c>
      <c r="E46" s="104" t="s">
        <v>423</v>
      </c>
      <c r="F46" s="198" t="s">
        <v>106</v>
      </c>
      <c r="G46" s="198" t="s">
        <v>85</v>
      </c>
      <c r="H46" s="107"/>
      <c r="I46" s="107"/>
      <c r="J46" s="281"/>
      <c r="K46" s="11"/>
      <c r="L46" s="204"/>
      <c r="M46" s="11"/>
      <c r="N46" s="11"/>
      <c r="O46" s="155"/>
      <c r="P46" s="155"/>
      <c r="Q46" s="107"/>
      <c r="R46" s="11"/>
      <c r="S46" s="11"/>
      <c r="T46" s="11"/>
      <c r="U46" s="194"/>
      <c r="V46" s="104"/>
      <c r="W46" s="251"/>
      <c r="X46" s="251"/>
    </row>
    <row r="47" spans="1:24" hidden="1" x14ac:dyDescent="0.15">
      <c r="B47" s="198" t="s">
        <v>424</v>
      </c>
      <c r="C47" s="233" t="s">
        <v>2</v>
      </c>
      <c r="D47" s="104" t="s">
        <v>4</v>
      </c>
      <c r="E47" s="104" t="s">
        <v>425</v>
      </c>
      <c r="F47" s="198" t="s">
        <v>106</v>
      </c>
      <c r="G47" s="198" t="s">
        <v>1</v>
      </c>
      <c r="H47" s="107">
        <v>600</v>
      </c>
      <c r="I47" s="107">
        <v>529.5</v>
      </c>
      <c r="J47" s="203" t="s">
        <v>338</v>
      </c>
      <c r="K47" s="237" t="s">
        <v>93</v>
      </c>
      <c r="L47" s="237" t="s">
        <v>324</v>
      </c>
      <c r="M47" s="237" t="s">
        <v>314</v>
      </c>
      <c r="N47" s="238" t="s">
        <v>324</v>
      </c>
      <c r="O47" s="155">
        <v>45000</v>
      </c>
      <c r="P47" s="155">
        <v>45031</v>
      </c>
      <c r="Q47" s="107"/>
      <c r="R47" s="11"/>
      <c r="S47" s="11"/>
      <c r="T47" s="11"/>
      <c r="U47" s="194">
        <v>1</v>
      </c>
      <c r="V47" s="104">
        <v>6028000000</v>
      </c>
      <c r="W47" s="251"/>
      <c r="X47" s="251"/>
    </row>
    <row r="48" spans="1:24" hidden="1" x14ac:dyDescent="0.15">
      <c r="B48" s="198" t="s">
        <v>426</v>
      </c>
      <c r="C48" s="233" t="s">
        <v>2</v>
      </c>
      <c r="D48" s="104" t="s">
        <v>4</v>
      </c>
      <c r="E48" s="104" t="s">
        <v>427</v>
      </c>
      <c r="F48" s="198" t="s">
        <v>0</v>
      </c>
      <c r="G48" s="198" t="s">
        <v>85</v>
      </c>
      <c r="H48" s="107">
        <v>2629.6</v>
      </c>
      <c r="I48" s="107">
        <v>2550.71</v>
      </c>
      <c r="J48" s="203" t="s">
        <v>428</v>
      </c>
      <c r="K48" s="11" t="s">
        <v>429</v>
      </c>
      <c r="L48" s="204" t="s">
        <v>238</v>
      </c>
      <c r="M48" s="11" t="s">
        <v>314</v>
      </c>
      <c r="N48" s="11" t="s">
        <v>238</v>
      </c>
      <c r="O48" s="155">
        <v>45013</v>
      </c>
      <c r="P48" s="155">
        <v>45013</v>
      </c>
      <c r="Q48" s="107"/>
      <c r="R48" s="11"/>
      <c r="S48" s="11"/>
      <c r="T48" s="11"/>
      <c r="U48" s="194">
        <v>1</v>
      </c>
      <c r="V48" s="104">
        <v>6491000000</v>
      </c>
      <c r="W48" s="251"/>
      <c r="X48" s="251"/>
    </row>
    <row r="49" spans="1:24" hidden="1" x14ac:dyDescent="0.15">
      <c r="B49" s="198" t="s">
        <v>430</v>
      </c>
      <c r="C49" s="233" t="s">
        <v>2</v>
      </c>
      <c r="D49" s="104" t="s">
        <v>0</v>
      </c>
      <c r="E49" s="11" t="s">
        <v>431</v>
      </c>
      <c r="F49" s="104" t="s">
        <v>106</v>
      </c>
      <c r="G49" s="11" t="s">
        <v>1</v>
      </c>
      <c r="H49" s="105"/>
      <c r="I49" s="105"/>
      <c r="J49" s="11" t="s">
        <v>362</v>
      </c>
      <c r="K49" s="11" t="s">
        <v>109</v>
      </c>
      <c r="L49" s="11">
        <v>1</v>
      </c>
      <c r="M49" s="11" t="s">
        <v>314</v>
      </c>
      <c r="N49" s="11">
        <v>1</v>
      </c>
      <c r="O49" s="155"/>
      <c r="P49" s="113"/>
      <c r="Q49" s="107"/>
      <c r="R49" s="11"/>
      <c r="S49" s="11"/>
      <c r="T49" s="11"/>
      <c r="U49" s="194"/>
      <c r="V49" s="104"/>
      <c r="W49" s="251"/>
      <c r="X49" s="251"/>
    </row>
    <row r="50" spans="1:24" hidden="1" x14ac:dyDescent="0.15">
      <c r="B50" s="198" t="s">
        <v>432</v>
      </c>
      <c r="C50" s="233" t="s">
        <v>2</v>
      </c>
      <c r="D50" s="104" t="s">
        <v>4</v>
      </c>
      <c r="E50" s="234" t="s">
        <v>400</v>
      </c>
      <c r="F50" s="198" t="s">
        <v>3</v>
      </c>
      <c r="G50" s="198" t="s">
        <v>1</v>
      </c>
      <c r="H50" s="107">
        <v>246.82</v>
      </c>
      <c r="I50" s="107">
        <v>250</v>
      </c>
      <c r="J50" s="237" t="s">
        <v>341</v>
      </c>
      <c r="K50" s="237" t="s">
        <v>91</v>
      </c>
      <c r="L50" s="237" t="s">
        <v>238</v>
      </c>
      <c r="M50" s="237" t="s">
        <v>314</v>
      </c>
      <c r="N50" s="237" t="s">
        <v>238</v>
      </c>
      <c r="O50" s="155">
        <v>45009</v>
      </c>
      <c r="P50" s="155">
        <v>45010</v>
      </c>
      <c r="Q50" s="107"/>
      <c r="R50" s="11"/>
      <c r="S50" s="11"/>
      <c r="T50" s="11"/>
      <c r="U50" s="194">
        <v>1</v>
      </c>
      <c r="V50" s="234">
        <v>6028000000</v>
      </c>
      <c r="W50" s="251"/>
      <c r="X50" s="251"/>
    </row>
    <row r="51" spans="1:24" hidden="1" x14ac:dyDescent="0.15">
      <c r="B51" s="198" t="s">
        <v>433</v>
      </c>
      <c r="C51" s="233" t="s">
        <v>2</v>
      </c>
      <c r="D51" s="104" t="s">
        <v>4</v>
      </c>
      <c r="E51" s="104" t="s">
        <v>400</v>
      </c>
      <c r="F51" s="198" t="s">
        <v>102</v>
      </c>
      <c r="G51" s="198" t="s">
        <v>1</v>
      </c>
      <c r="H51" s="107">
        <v>117.78</v>
      </c>
      <c r="I51" s="107">
        <v>126.02</v>
      </c>
      <c r="J51" s="203" t="s">
        <v>341</v>
      </c>
      <c r="K51" s="237" t="s">
        <v>91</v>
      </c>
      <c r="L51" s="204" t="str">
        <f>+L50</f>
        <v>1 DIA</v>
      </c>
      <c r="M51" s="11" t="str">
        <f>+M50</f>
        <v>NO</v>
      </c>
      <c r="N51" s="11" t="str">
        <f>+N50</f>
        <v>1 DIA</v>
      </c>
      <c r="O51" s="155">
        <v>44980</v>
      </c>
      <c r="P51" s="155">
        <v>44980</v>
      </c>
      <c r="Q51" s="107"/>
      <c r="R51" s="11"/>
      <c r="S51" s="11"/>
      <c r="T51" s="11"/>
      <c r="U51" s="194">
        <v>1</v>
      </c>
      <c r="V51" s="104">
        <v>6028000000</v>
      </c>
      <c r="W51" s="251"/>
      <c r="X51" s="251"/>
    </row>
    <row r="52" spans="1:24" hidden="1" x14ac:dyDescent="0.15">
      <c r="B52" s="198" t="s">
        <v>434</v>
      </c>
      <c r="C52" s="233" t="s">
        <v>2</v>
      </c>
      <c r="D52" s="104" t="s">
        <v>0</v>
      </c>
      <c r="E52" s="104" t="s">
        <v>435</v>
      </c>
      <c r="F52" s="198" t="s">
        <v>5</v>
      </c>
      <c r="G52" s="198" t="s">
        <v>1</v>
      </c>
      <c r="H52" s="107">
        <v>233.94</v>
      </c>
      <c r="I52" s="107">
        <v>250.32</v>
      </c>
      <c r="J52" s="203" t="s">
        <v>436</v>
      </c>
      <c r="K52" s="11" t="s">
        <v>437</v>
      </c>
      <c r="L52" s="11" t="s">
        <v>352</v>
      </c>
      <c r="M52" s="11" t="s">
        <v>314</v>
      </c>
      <c r="N52" s="11" t="s">
        <v>352</v>
      </c>
      <c r="O52" s="155">
        <v>44985</v>
      </c>
      <c r="P52" s="155">
        <v>44985</v>
      </c>
      <c r="Q52" s="107"/>
      <c r="R52" s="11"/>
      <c r="S52" s="11"/>
      <c r="T52" s="11"/>
      <c r="U52" s="194">
        <v>1</v>
      </c>
      <c r="V52" s="104">
        <v>6221207000</v>
      </c>
      <c r="W52" s="251"/>
      <c r="X52" s="251"/>
    </row>
    <row r="53" spans="1:24" hidden="1" x14ac:dyDescent="0.15">
      <c r="B53" s="198" t="s">
        <v>438</v>
      </c>
      <c r="C53" s="233" t="s">
        <v>2</v>
      </c>
      <c r="D53" s="104" t="s">
        <v>0</v>
      </c>
      <c r="E53" s="104" t="s">
        <v>439</v>
      </c>
      <c r="F53" s="198" t="s">
        <v>106</v>
      </c>
      <c r="G53" s="198" t="s">
        <v>1</v>
      </c>
      <c r="H53" s="107">
        <v>4000</v>
      </c>
      <c r="I53" s="107">
        <v>3900</v>
      </c>
      <c r="J53" s="203" t="s">
        <v>180</v>
      </c>
      <c r="K53" s="11" t="s">
        <v>181</v>
      </c>
      <c r="L53" s="204" t="s">
        <v>324</v>
      </c>
      <c r="M53" s="11" t="s">
        <v>314</v>
      </c>
      <c r="N53" s="11" t="s">
        <v>324</v>
      </c>
      <c r="O53" s="155">
        <v>45030</v>
      </c>
      <c r="P53" s="155">
        <v>45060</v>
      </c>
      <c r="Q53" s="107"/>
      <c r="R53" s="11"/>
      <c r="S53" s="11"/>
      <c r="T53" s="11"/>
      <c r="U53" s="194">
        <v>2</v>
      </c>
      <c r="V53" s="104">
        <v>6221302000</v>
      </c>
      <c r="W53" s="251"/>
      <c r="X53" s="251"/>
    </row>
    <row r="54" spans="1:24" hidden="1" x14ac:dyDescent="0.15">
      <c r="B54" s="198" t="s">
        <v>440</v>
      </c>
      <c r="C54" s="233" t="s">
        <v>2</v>
      </c>
      <c r="D54" s="104" t="s">
        <v>0</v>
      </c>
      <c r="E54" s="104" t="s">
        <v>441</v>
      </c>
      <c r="F54" s="198" t="s">
        <v>106</v>
      </c>
      <c r="G54" s="198" t="s">
        <v>1</v>
      </c>
      <c r="H54" s="107">
        <v>1093</v>
      </c>
      <c r="I54" s="107">
        <v>1169.51</v>
      </c>
      <c r="J54" s="203" t="s">
        <v>442</v>
      </c>
      <c r="K54" s="11" t="s">
        <v>443</v>
      </c>
      <c r="L54" s="204" t="s">
        <v>313</v>
      </c>
      <c r="M54" s="11" t="s">
        <v>314</v>
      </c>
      <c r="N54" s="11" t="s">
        <v>313</v>
      </c>
      <c r="O54" s="155">
        <v>45040</v>
      </c>
      <c r="P54" s="155">
        <v>45406</v>
      </c>
      <c r="Q54" s="107"/>
      <c r="R54" s="11"/>
      <c r="S54" s="11"/>
      <c r="T54" s="11"/>
      <c r="U54" s="194">
        <v>2</v>
      </c>
      <c r="V54" s="104">
        <v>6290000000</v>
      </c>
      <c r="W54" s="251"/>
      <c r="X54" s="251"/>
    </row>
    <row r="55" spans="1:24" hidden="1" x14ac:dyDescent="0.15">
      <c r="B55" s="198" t="s">
        <v>444</v>
      </c>
      <c r="C55" s="233" t="s">
        <v>2</v>
      </c>
      <c r="D55" s="104" t="s">
        <v>0</v>
      </c>
      <c r="E55" s="104" t="s">
        <v>445</v>
      </c>
      <c r="F55" s="198" t="s">
        <v>3</v>
      </c>
      <c r="G55" s="198" t="s">
        <v>1</v>
      </c>
      <c r="H55" s="107">
        <v>1000</v>
      </c>
      <c r="I55" s="107">
        <v>1000</v>
      </c>
      <c r="J55" s="203" t="s">
        <v>446</v>
      </c>
      <c r="K55" s="11" t="s">
        <v>447</v>
      </c>
      <c r="L55" s="204" t="s">
        <v>313</v>
      </c>
      <c r="M55" s="11"/>
      <c r="N55" s="11" t="s">
        <v>313</v>
      </c>
      <c r="O55" s="155">
        <v>45045</v>
      </c>
      <c r="P55" s="155">
        <v>45411</v>
      </c>
      <c r="Q55" s="107"/>
      <c r="R55" s="11"/>
      <c r="S55" s="11"/>
      <c r="T55" s="11"/>
      <c r="U55" s="194">
        <v>2</v>
      </c>
      <c r="V55" s="104">
        <v>6221504000</v>
      </c>
      <c r="W55" s="251"/>
      <c r="X55" s="251"/>
    </row>
    <row r="56" spans="1:24" s="8" customFormat="1" hidden="1" x14ac:dyDescent="0.25">
      <c r="A56" s="249"/>
      <c r="B56" s="198" t="s">
        <v>448</v>
      </c>
      <c r="C56" s="233" t="s">
        <v>2</v>
      </c>
      <c r="D56" s="104" t="s">
        <v>74</v>
      </c>
      <c r="E56" s="104" t="s">
        <v>449</v>
      </c>
      <c r="F56" s="198" t="s">
        <v>5</v>
      </c>
      <c r="G56" s="198" t="s">
        <v>1</v>
      </c>
      <c r="H56" s="269">
        <v>20223</v>
      </c>
      <c r="I56" s="107">
        <v>18900</v>
      </c>
      <c r="J56" s="107" t="s">
        <v>500</v>
      </c>
      <c r="K56" s="112" t="s">
        <v>501</v>
      </c>
      <c r="L56" s="126" t="s">
        <v>502</v>
      </c>
      <c r="M56" s="112" t="s">
        <v>314</v>
      </c>
      <c r="N56" s="112" t="s">
        <v>502</v>
      </c>
      <c r="O56" s="108">
        <v>45056</v>
      </c>
      <c r="P56" s="108">
        <v>45077</v>
      </c>
      <c r="Q56" s="107"/>
      <c r="R56" s="112"/>
      <c r="S56" s="112"/>
      <c r="T56" s="112"/>
      <c r="U56" s="194">
        <v>2</v>
      </c>
      <c r="V56" s="104">
        <v>2110000000</v>
      </c>
      <c r="W56" s="251"/>
      <c r="X56" s="251"/>
    </row>
    <row r="57" spans="1:24" s="8" customFormat="1" ht="16.350000000000001" hidden="1" customHeight="1" x14ac:dyDescent="0.15">
      <c r="A57" s="249"/>
      <c r="B57" s="256" t="s">
        <v>450</v>
      </c>
      <c r="C57" s="256" t="s">
        <v>2</v>
      </c>
      <c r="D57" s="257" t="s">
        <v>4</v>
      </c>
      <c r="E57" s="257" t="s">
        <v>388</v>
      </c>
      <c r="F57" s="257" t="s">
        <v>5</v>
      </c>
      <c r="G57" s="257" t="s">
        <v>1</v>
      </c>
      <c r="H57" s="258">
        <v>197.04</v>
      </c>
      <c r="I57" s="258">
        <v>184.15</v>
      </c>
      <c r="J57" s="257" t="s">
        <v>161</v>
      </c>
      <c r="K57" s="257" t="s">
        <v>162</v>
      </c>
      <c r="L57" s="11" t="s">
        <v>352</v>
      </c>
      <c r="M57" s="256">
        <v>0</v>
      </c>
      <c r="N57" s="11" t="s">
        <v>352</v>
      </c>
      <c r="O57" s="259">
        <v>45033</v>
      </c>
      <c r="P57" s="260">
        <v>45034</v>
      </c>
      <c r="Q57" s="261"/>
      <c r="R57" s="257" t="s">
        <v>57</v>
      </c>
      <c r="S57" s="262"/>
      <c r="T57" s="250"/>
      <c r="U57" s="263">
        <v>2</v>
      </c>
      <c r="V57" s="257">
        <v>6221004000</v>
      </c>
      <c r="W57" s="250"/>
      <c r="X57" s="250"/>
    </row>
    <row r="58" spans="1:24" hidden="1" x14ac:dyDescent="0.15">
      <c r="B58" s="256" t="s">
        <v>451</v>
      </c>
      <c r="C58" s="256" t="s">
        <v>2</v>
      </c>
      <c r="D58" s="257" t="s">
        <v>4</v>
      </c>
      <c r="E58" s="257" t="s">
        <v>453</v>
      </c>
      <c r="F58" s="257" t="s">
        <v>5</v>
      </c>
      <c r="G58" s="257" t="s">
        <v>1</v>
      </c>
      <c r="H58" s="258">
        <v>157.66999999999999</v>
      </c>
      <c r="I58" s="258">
        <v>168.71</v>
      </c>
      <c r="J58" s="257" t="s">
        <v>452</v>
      </c>
      <c r="K58" s="257" t="s">
        <v>112</v>
      </c>
      <c r="L58" s="11" t="s">
        <v>352</v>
      </c>
      <c r="M58" s="256">
        <v>0</v>
      </c>
      <c r="N58" s="11" t="s">
        <v>352</v>
      </c>
      <c r="O58" s="259">
        <v>45056</v>
      </c>
      <c r="P58" s="260">
        <v>45056</v>
      </c>
      <c r="Q58" s="261"/>
      <c r="R58" s="257" t="s">
        <v>57</v>
      </c>
      <c r="S58" s="262"/>
      <c r="T58" s="250"/>
      <c r="U58" s="263">
        <v>2</v>
      </c>
      <c r="V58" s="257">
        <v>6221604000</v>
      </c>
      <c r="W58" s="197"/>
      <c r="X58" s="197"/>
    </row>
    <row r="59" spans="1:24" s="9" customFormat="1" hidden="1" x14ac:dyDescent="0.15">
      <c r="A59" s="248"/>
      <c r="B59" s="256" t="s">
        <v>454</v>
      </c>
      <c r="C59" s="256" t="s">
        <v>2</v>
      </c>
      <c r="D59" s="257" t="s">
        <v>4</v>
      </c>
      <c r="E59" s="11" t="s">
        <v>455</v>
      </c>
      <c r="F59" s="11" t="s">
        <v>5</v>
      </c>
      <c r="G59" s="257" t="s">
        <v>1</v>
      </c>
      <c r="H59" s="105">
        <v>223.51</v>
      </c>
      <c r="I59" s="105">
        <v>239.16</v>
      </c>
      <c r="J59" s="11" t="s">
        <v>456</v>
      </c>
      <c r="K59" s="11" t="s">
        <v>457</v>
      </c>
      <c r="L59" s="11" t="s">
        <v>352</v>
      </c>
      <c r="M59" s="11">
        <v>0</v>
      </c>
      <c r="N59" s="11" t="s">
        <v>352</v>
      </c>
      <c r="O59" s="155">
        <v>45056</v>
      </c>
      <c r="P59" s="155">
        <v>45056</v>
      </c>
      <c r="Q59" s="11"/>
      <c r="R59" s="107"/>
      <c r="S59" s="11"/>
      <c r="T59" s="11"/>
      <c r="U59" s="11">
        <v>2</v>
      </c>
      <c r="V59" s="257">
        <v>6221604000</v>
      </c>
      <c r="W59" s="196"/>
      <c r="X59" s="196"/>
    </row>
    <row r="60" spans="1:24" hidden="1" x14ac:dyDescent="0.15">
      <c r="B60" s="256" t="s">
        <v>458</v>
      </c>
      <c r="C60" s="256" t="s">
        <v>2</v>
      </c>
      <c r="D60" s="257" t="s">
        <v>4</v>
      </c>
      <c r="E60" s="11" t="s">
        <v>459</v>
      </c>
      <c r="F60" s="11" t="s">
        <v>106</v>
      </c>
      <c r="G60" s="11" t="s">
        <v>1</v>
      </c>
      <c r="H60" s="105">
        <v>222</v>
      </c>
      <c r="I60" s="105">
        <v>237.44</v>
      </c>
      <c r="J60" s="11" t="s">
        <v>338</v>
      </c>
      <c r="K60" s="113" t="s">
        <v>93</v>
      </c>
      <c r="L60" s="204" t="s">
        <v>324</v>
      </c>
      <c r="M60" s="11" t="s">
        <v>314</v>
      </c>
      <c r="N60" s="11" t="s">
        <v>324</v>
      </c>
      <c r="O60" s="155">
        <v>45000</v>
      </c>
      <c r="P60" s="155">
        <v>45031</v>
      </c>
      <c r="Q60" s="113"/>
      <c r="R60" s="122"/>
      <c r="S60" s="113"/>
      <c r="T60" s="113"/>
      <c r="U60" s="194">
        <v>1</v>
      </c>
      <c r="V60" s="104">
        <v>6028000000</v>
      </c>
      <c r="W60" s="197"/>
      <c r="X60" s="197"/>
    </row>
    <row r="61" spans="1:24" hidden="1" x14ac:dyDescent="0.15">
      <c r="B61" s="256" t="s">
        <v>460</v>
      </c>
      <c r="C61" s="256" t="s">
        <v>2</v>
      </c>
      <c r="D61" s="11" t="s">
        <v>0</v>
      </c>
      <c r="E61" s="11" t="s">
        <v>461</v>
      </c>
      <c r="F61" s="11" t="s">
        <v>3</v>
      </c>
      <c r="G61" s="11" t="s">
        <v>1</v>
      </c>
      <c r="H61" s="105">
        <f>I61*1.07</f>
        <v>5296.5</v>
      </c>
      <c r="I61" s="105">
        <v>4950</v>
      </c>
      <c r="J61" s="11" t="s">
        <v>469</v>
      </c>
      <c r="K61" s="111" t="s">
        <v>470</v>
      </c>
      <c r="L61" s="113" t="s">
        <v>471</v>
      </c>
      <c r="M61" s="11" t="s">
        <v>314</v>
      </c>
      <c r="N61" s="113" t="s">
        <v>471</v>
      </c>
      <c r="O61" s="264">
        <v>45078</v>
      </c>
      <c r="P61" s="264">
        <v>45350</v>
      </c>
      <c r="Q61" s="113"/>
      <c r="R61" s="122"/>
      <c r="S61" s="113"/>
      <c r="T61" s="113"/>
      <c r="U61" s="113"/>
      <c r="V61" s="197"/>
      <c r="W61" s="197"/>
      <c r="X61" s="197"/>
    </row>
    <row r="62" spans="1:24" hidden="1" x14ac:dyDescent="0.15">
      <c r="B62" s="256" t="s">
        <v>463</v>
      </c>
      <c r="C62" s="11" t="s">
        <v>2</v>
      </c>
      <c r="D62" s="11" t="s">
        <v>4</v>
      </c>
      <c r="E62" s="11" t="s">
        <v>462</v>
      </c>
      <c r="F62" s="113" t="s">
        <v>5</v>
      </c>
      <c r="G62" s="11" t="s">
        <v>1</v>
      </c>
      <c r="H62" s="105">
        <v>87.63</v>
      </c>
      <c r="I62" s="105">
        <v>93.76</v>
      </c>
      <c r="J62" s="11" t="s">
        <v>146</v>
      </c>
      <c r="K62" s="113" t="s">
        <v>151</v>
      </c>
      <c r="L62" s="113" t="s">
        <v>352</v>
      </c>
      <c r="M62" s="11" t="s">
        <v>314</v>
      </c>
      <c r="N62" s="11" t="s">
        <v>352</v>
      </c>
      <c r="O62" s="155">
        <v>45042</v>
      </c>
      <c r="P62" s="155">
        <v>45043</v>
      </c>
      <c r="Q62" s="113"/>
      <c r="R62" s="122"/>
      <c r="S62" s="113"/>
      <c r="T62" s="113"/>
      <c r="U62" s="11">
        <v>2</v>
      </c>
      <c r="V62" s="234">
        <v>6221604000</v>
      </c>
      <c r="W62" s="197"/>
      <c r="X62" s="197"/>
    </row>
    <row r="63" spans="1:24" hidden="1" x14ac:dyDescent="0.15">
      <c r="B63" s="256" t="s">
        <v>464</v>
      </c>
      <c r="C63" s="256" t="s">
        <v>2</v>
      </c>
      <c r="D63" s="257" t="s">
        <v>0</v>
      </c>
      <c r="E63" s="11" t="s">
        <v>465</v>
      </c>
      <c r="F63" s="11" t="s">
        <v>106</v>
      </c>
      <c r="G63" s="11" t="s">
        <v>1</v>
      </c>
      <c r="H63" s="105">
        <v>850</v>
      </c>
      <c r="I63" s="105">
        <v>909.5</v>
      </c>
      <c r="J63" s="11" t="s">
        <v>466</v>
      </c>
      <c r="K63" s="113" t="s">
        <v>467</v>
      </c>
      <c r="L63" s="204" t="s">
        <v>324</v>
      </c>
      <c r="M63" s="11" t="s">
        <v>314</v>
      </c>
      <c r="N63" s="11" t="s">
        <v>324</v>
      </c>
      <c r="O63" s="155">
        <v>45034</v>
      </c>
      <c r="P63" s="155">
        <v>45064</v>
      </c>
      <c r="Q63" s="122"/>
      <c r="R63" s="113"/>
      <c r="S63" s="113"/>
      <c r="T63" s="194"/>
      <c r="U63" s="104">
        <v>2</v>
      </c>
      <c r="V63" s="256">
        <v>6299000000</v>
      </c>
      <c r="W63" s="256"/>
      <c r="X63" s="257"/>
    </row>
    <row r="64" spans="1:24" hidden="1" x14ac:dyDescent="0.15">
      <c r="B64" s="256" t="s">
        <v>468</v>
      </c>
      <c r="C64" s="11" t="s">
        <v>2</v>
      </c>
      <c r="D64" s="11" t="s">
        <v>4</v>
      </c>
      <c r="E64" s="104" t="s">
        <v>400</v>
      </c>
      <c r="F64" s="198" t="s">
        <v>3</v>
      </c>
      <c r="G64" s="11" t="s">
        <v>1</v>
      </c>
      <c r="H64" s="105">
        <v>246.82</v>
      </c>
      <c r="I64" s="105">
        <v>230.67</v>
      </c>
      <c r="J64" s="11" t="s">
        <v>341</v>
      </c>
      <c r="K64" s="237" t="s">
        <v>91</v>
      </c>
      <c r="L64" s="113" t="s">
        <v>76</v>
      </c>
      <c r="M64" s="11" t="s">
        <v>314</v>
      </c>
      <c r="N64" s="11" t="s">
        <v>352</v>
      </c>
      <c r="O64" s="264">
        <v>45071</v>
      </c>
      <c r="P64" s="264">
        <v>45072</v>
      </c>
      <c r="Q64" s="113"/>
      <c r="R64" s="122"/>
      <c r="S64" s="113"/>
      <c r="T64" s="113"/>
      <c r="U64" s="113"/>
      <c r="V64" s="234">
        <v>6028000000</v>
      </c>
      <c r="W64" s="197"/>
      <c r="X64" s="197"/>
    </row>
    <row r="65" spans="1:24" hidden="1" x14ac:dyDescent="0.15">
      <c r="B65" s="256" t="s">
        <v>472</v>
      </c>
      <c r="C65" s="11" t="s">
        <v>2</v>
      </c>
      <c r="D65" s="11" t="s">
        <v>0</v>
      </c>
      <c r="E65" s="11" t="s">
        <v>475</v>
      </c>
      <c r="F65" s="9" t="s">
        <v>5</v>
      </c>
      <c r="G65" s="11" t="s">
        <v>1</v>
      </c>
      <c r="H65" s="105">
        <v>735</v>
      </c>
      <c r="I65" s="105">
        <v>786.45</v>
      </c>
      <c r="J65" s="11" t="s">
        <v>476</v>
      </c>
      <c r="K65" s="113" t="s">
        <v>477</v>
      </c>
      <c r="L65" s="113" t="s">
        <v>352</v>
      </c>
      <c r="M65" s="11" t="s">
        <v>314</v>
      </c>
      <c r="N65" s="11" t="s">
        <v>238</v>
      </c>
      <c r="O65" s="155">
        <v>45028</v>
      </c>
      <c r="P65" s="155">
        <v>45028</v>
      </c>
      <c r="Q65" s="113"/>
      <c r="R65" s="122"/>
      <c r="S65" s="113"/>
      <c r="T65" s="113"/>
      <c r="U65" s="11">
        <v>2</v>
      </c>
      <c r="V65" s="112">
        <v>6221604000</v>
      </c>
      <c r="W65" s="197"/>
      <c r="X65" s="197"/>
    </row>
    <row r="66" spans="1:24" hidden="1" x14ac:dyDescent="0.15">
      <c r="B66" s="112" t="s">
        <v>474</v>
      </c>
      <c r="C66" s="11" t="s">
        <v>2</v>
      </c>
      <c r="D66" s="11" t="s">
        <v>0</v>
      </c>
      <c r="E66" s="11" t="s">
        <v>473</v>
      </c>
      <c r="F66" s="198" t="s">
        <v>5</v>
      </c>
      <c r="G66" s="198" t="s">
        <v>1</v>
      </c>
      <c r="H66" s="107">
        <v>180</v>
      </c>
      <c r="I66" s="107">
        <v>192.6</v>
      </c>
      <c r="J66" s="203" t="s">
        <v>188</v>
      </c>
      <c r="K66" s="11" t="s">
        <v>189</v>
      </c>
      <c r="L66" s="204" t="s">
        <v>76</v>
      </c>
      <c r="M66" s="11">
        <v>0</v>
      </c>
      <c r="N66" s="11" t="s">
        <v>238</v>
      </c>
      <c r="O66" s="155">
        <v>44988</v>
      </c>
      <c r="P66" s="155">
        <v>44988</v>
      </c>
      <c r="Q66" s="107"/>
      <c r="R66" s="11"/>
      <c r="S66" s="11"/>
      <c r="T66" s="11"/>
      <c r="U66" s="11">
        <v>1</v>
      </c>
      <c r="V66" s="104">
        <v>6221205000</v>
      </c>
      <c r="W66" s="197"/>
      <c r="X66" s="197"/>
    </row>
    <row r="67" spans="1:24" s="8" customFormat="1" hidden="1" x14ac:dyDescent="0.15">
      <c r="A67" s="249"/>
      <c r="B67" s="112" t="s">
        <v>478</v>
      </c>
      <c r="C67" s="112" t="s">
        <v>2</v>
      </c>
      <c r="D67" s="112" t="s">
        <v>0</v>
      </c>
      <c r="E67" s="104" t="s">
        <v>479</v>
      </c>
      <c r="F67" s="198" t="s">
        <v>5</v>
      </c>
      <c r="G67" s="198" t="s">
        <v>1</v>
      </c>
      <c r="H67" s="107">
        <v>2800</v>
      </c>
      <c r="I67" s="107">
        <v>2996</v>
      </c>
      <c r="J67" s="253" t="s">
        <v>503</v>
      </c>
      <c r="K67" s="112" t="s">
        <v>504</v>
      </c>
      <c r="L67" s="126" t="s">
        <v>77</v>
      </c>
      <c r="M67" s="112" t="s">
        <v>314</v>
      </c>
      <c r="N67" s="112" t="s">
        <v>77</v>
      </c>
      <c r="O67" s="108">
        <v>45086</v>
      </c>
      <c r="P67" s="108">
        <v>45093</v>
      </c>
      <c r="Q67" s="107"/>
      <c r="R67" s="112"/>
      <c r="S67" s="112"/>
      <c r="T67" s="112"/>
      <c r="U67" s="11">
        <v>2</v>
      </c>
      <c r="V67" s="104">
        <v>6239000000</v>
      </c>
      <c r="W67" s="251"/>
      <c r="X67" s="251"/>
    </row>
    <row r="68" spans="1:24" hidden="1" x14ac:dyDescent="0.15">
      <c r="B68" s="112" t="s">
        <v>480</v>
      </c>
      <c r="C68" s="11" t="s">
        <v>2</v>
      </c>
      <c r="D68" s="11" t="s">
        <v>3</v>
      </c>
      <c r="E68" s="11" t="s">
        <v>481</v>
      </c>
      <c r="F68" s="198" t="s">
        <v>3</v>
      </c>
      <c r="G68" s="198" t="s">
        <v>1</v>
      </c>
      <c r="H68" s="105">
        <f>I68*1.07</f>
        <v>555.33000000000004</v>
      </c>
      <c r="I68" s="105">
        <v>519</v>
      </c>
      <c r="J68" s="11" t="s">
        <v>482</v>
      </c>
      <c r="K68" s="113" t="s">
        <v>483</v>
      </c>
      <c r="L68" s="11" t="s">
        <v>313</v>
      </c>
      <c r="M68" s="11">
        <v>0</v>
      </c>
      <c r="N68" s="11" t="s">
        <v>313</v>
      </c>
      <c r="O68" s="264">
        <v>45085</v>
      </c>
      <c r="P68" s="264">
        <v>45451</v>
      </c>
      <c r="Q68" s="113"/>
      <c r="R68" s="122"/>
      <c r="S68" s="113"/>
      <c r="T68" s="113"/>
      <c r="U68" s="11"/>
      <c r="V68" s="11">
        <v>6299000000</v>
      </c>
      <c r="W68" s="197"/>
      <c r="X68" s="197"/>
    </row>
    <row r="69" spans="1:24" hidden="1" x14ac:dyDescent="0.15">
      <c r="B69" s="112" t="s">
        <v>484</v>
      </c>
      <c r="C69" s="11" t="s">
        <v>2</v>
      </c>
      <c r="D69" s="11" t="s">
        <v>3</v>
      </c>
      <c r="E69" s="11" t="s">
        <v>485</v>
      </c>
      <c r="F69" s="198" t="s">
        <v>3</v>
      </c>
      <c r="G69" s="198" t="s">
        <v>1</v>
      </c>
      <c r="H69" s="105">
        <v>618.46</v>
      </c>
      <c r="I69" s="105">
        <v>578</v>
      </c>
      <c r="J69" s="11" t="s">
        <v>114</v>
      </c>
      <c r="K69" s="11" t="s">
        <v>89</v>
      </c>
      <c r="L69" s="11" t="s">
        <v>313</v>
      </c>
      <c r="M69" s="11">
        <v>0</v>
      </c>
      <c r="N69" s="11" t="s">
        <v>313</v>
      </c>
      <c r="O69" s="264">
        <v>45086</v>
      </c>
      <c r="P69" s="264">
        <v>45452</v>
      </c>
      <c r="Q69" s="113"/>
      <c r="R69" s="122"/>
      <c r="S69" s="113"/>
      <c r="T69" s="113"/>
      <c r="U69" s="11">
        <v>2</v>
      </c>
      <c r="V69" s="11">
        <v>6299000000</v>
      </c>
      <c r="W69" s="197"/>
      <c r="X69" s="197"/>
    </row>
    <row r="70" spans="1:24" hidden="1" x14ac:dyDescent="0.15">
      <c r="B70" s="247" t="s">
        <v>488</v>
      </c>
      <c r="C70" s="11" t="s">
        <v>2</v>
      </c>
      <c r="D70" s="11" t="s">
        <v>4</v>
      </c>
      <c r="E70" s="266" t="s">
        <v>256</v>
      </c>
      <c r="F70" s="198" t="s">
        <v>5</v>
      </c>
      <c r="G70" s="11" t="s">
        <v>1</v>
      </c>
      <c r="H70" s="105">
        <v>314.48</v>
      </c>
      <c r="I70" s="105">
        <v>232.91</v>
      </c>
      <c r="J70" s="11" t="s">
        <v>351</v>
      </c>
      <c r="K70" s="11" t="s">
        <v>92</v>
      </c>
      <c r="L70" s="11" t="s">
        <v>352</v>
      </c>
      <c r="M70" s="11" t="s">
        <v>314</v>
      </c>
      <c r="N70" s="11" t="s">
        <v>352</v>
      </c>
      <c r="O70" s="155">
        <v>45076</v>
      </c>
      <c r="P70" s="155">
        <v>45076</v>
      </c>
      <c r="Q70" s="11"/>
      <c r="R70" s="107"/>
      <c r="S70" s="11"/>
      <c r="T70" s="11"/>
      <c r="U70" s="11">
        <v>1</v>
      </c>
      <c r="V70" s="11">
        <v>6221604000</v>
      </c>
      <c r="W70" s="11"/>
      <c r="X70" s="11"/>
    </row>
    <row r="71" spans="1:24" hidden="1" x14ac:dyDescent="0.15">
      <c r="B71" s="247" t="s">
        <v>489</v>
      </c>
      <c r="C71" s="11" t="s">
        <v>2</v>
      </c>
      <c r="D71" s="11" t="s">
        <v>4</v>
      </c>
      <c r="E71" s="266" t="s">
        <v>490</v>
      </c>
      <c r="F71" s="198" t="s">
        <v>106</v>
      </c>
      <c r="G71" s="11" t="s">
        <v>1</v>
      </c>
      <c r="H71" s="105">
        <v>82</v>
      </c>
      <c r="I71" s="105">
        <v>87.4</v>
      </c>
      <c r="J71" s="11" t="s">
        <v>114</v>
      </c>
      <c r="K71" s="11" t="s">
        <v>89</v>
      </c>
      <c r="L71" s="11" t="s">
        <v>324</v>
      </c>
      <c r="M71" s="11" t="s">
        <v>314</v>
      </c>
      <c r="N71" s="11" t="s">
        <v>324</v>
      </c>
      <c r="O71" s="155">
        <v>45061</v>
      </c>
      <c r="P71" s="155">
        <v>45092</v>
      </c>
      <c r="Q71" s="11"/>
      <c r="R71" s="107"/>
      <c r="S71" s="11"/>
      <c r="T71" s="11"/>
      <c r="U71" s="11">
        <v>1</v>
      </c>
      <c r="V71" s="11">
        <v>6028000000</v>
      </c>
    </row>
    <row r="72" spans="1:24" hidden="1" x14ac:dyDescent="0.15">
      <c r="B72" s="112" t="s">
        <v>492</v>
      </c>
      <c r="C72" s="11" t="s">
        <v>2</v>
      </c>
      <c r="D72" s="11" t="s">
        <v>0</v>
      </c>
      <c r="E72" s="266" t="s">
        <v>491</v>
      </c>
      <c r="F72" s="11" t="s">
        <v>5</v>
      </c>
      <c r="G72" s="11" t="s">
        <v>1</v>
      </c>
      <c r="H72" s="105">
        <v>30</v>
      </c>
      <c r="I72" s="105">
        <v>32.1</v>
      </c>
      <c r="J72" s="11" t="s">
        <v>118</v>
      </c>
      <c r="K72" s="11" t="s">
        <v>119</v>
      </c>
      <c r="L72" s="11" t="s">
        <v>76</v>
      </c>
      <c r="M72" s="11" t="s">
        <v>314</v>
      </c>
      <c r="N72" s="11" t="s">
        <v>352</v>
      </c>
      <c r="O72" s="155">
        <v>45083</v>
      </c>
      <c r="P72" s="155">
        <v>45097</v>
      </c>
      <c r="Q72" s="9"/>
      <c r="R72" s="107"/>
      <c r="S72" s="11"/>
      <c r="T72" s="11"/>
      <c r="U72" s="11">
        <v>1</v>
      </c>
      <c r="V72" s="11">
        <v>6221202000</v>
      </c>
      <c r="W72" s="11"/>
      <c r="X72" s="11"/>
    </row>
    <row r="73" spans="1:24" hidden="1" x14ac:dyDescent="0.15">
      <c r="B73" s="112" t="s">
        <v>493</v>
      </c>
      <c r="C73" s="11" t="s">
        <v>2</v>
      </c>
      <c r="D73" s="11" t="s">
        <v>0</v>
      </c>
      <c r="E73" s="266" t="s">
        <v>494</v>
      </c>
      <c r="F73" s="11" t="s">
        <v>106</v>
      </c>
      <c r="G73" s="11" t="s">
        <v>1</v>
      </c>
      <c r="H73" s="105">
        <v>400</v>
      </c>
      <c r="I73" s="105">
        <v>400</v>
      </c>
      <c r="J73" s="10" t="s">
        <v>495</v>
      </c>
      <c r="K73" s="11" t="s">
        <v>496</v>
      </c>
      <c r="L73" s="11" t="s">
        <v>313</v>
      </c>
      <c r="M73" s="11" t="s">
        <v>314</v>
      </c>
      <c r="N73" s="11" t="s">
        <v>313</v>
      </c>
      <c r="O73" s="155">
        <v>45017</v>
      </c>
      <c r="P73" s="155">
        <v>45016</v>
      </c>
      <c r="Q73" s="9"/>
      <c r="R73" s="107"/>
      <c r="S73" s="11"/>
      <c r="T73" s="11"/>
      <c r="U73" s="11">
        <v>1</v>
      </c>
      <c r="V73" s="11" t="s">
        <v>497</v>
      </c>
    </row>
    <row r="74" spans="1:24" s="8" customFormat="1" hidden="1" x14ac:dyDescent="0.15">
      <c r="A74" s="249"/>
      <c r="B74" s="112" t="s">
        <v>498</v>
      </c>
      <c r="C74" s="112" t="s">
        <v>2</v>
      </c>
      <c r="D74" s="112" t="s">
        <v>74</v>
      </c>
      <c r="E74" s="104" t="s">
        <v>499</v>
      </c>
      <c r="F74" s="198" t="s">
        <v>5</v>
      </c>
      <c r="G74" s="198" t="s">
        <v>85</v>
      </c>
      <c r="H74" s="107"/>
      <c r="I74" s="107"/>
      <c r="J74" s="271"/>
      <c r="K74" s="112"/>
      <c r="L74" s="126"/>
      <c r="M74" s="112"/>
      <c r="N74" s="112"/>
      <c r="O74" s="108"/>
      <c r="P74" s="108"/>
      <c r="Q74" s="107"/>
      <c r="R74" s="112"/>
      <c r="S74" s="112"/>
      <c r="T74" s="112"/>
      <c r="U74" s="11"/>
      <c r="V74" s="104"/>
      <c r="W74" s="251"/>
      <c r="X74" s="251"/>
    </row>
    <row r="75" spans="1:24" hidden="1" x14ac:dyDescent="0.15">
      <c r="B75" s="112" t="s">
        <v>505</v>
      </c>
      <c r="C75" s="11" t="s">
        <v>2</v>
      </c>
      <c r="D75" s="11" t="s">
        <v>0</v>
      </c>
      <c r="E75" s="266" t="s">
        <v>506</v>
      </c>
      <c r="F75" s="11" t="s">
        <v>106</v>
      </c>
      <c r="G75" s="11" t="s">
        <v>85</v>
      </c>
      <c r="H75" s="105">
        <v>1480</v>
      </c>
      <c r="I75" s="105"/>
      <c r="J75" s="10"/>
      <c r="K75" s="11"/>
      <c r="L75" s="11" t="s">
        <v>313</v>
      </c>
      <c r="M75" s="11" t="s">
        <v>314</v>
      </c>
      <c r="N75" s="11" t="s">
        <v>313</v>
      </c>
      <c r="O75" s="155">
        <v>45108</v>
      </c>
      <c r="P75" s="155">
        <v>45139</v>
      </c>
      <c r="Q75" s="9"/>
      <c r="R75" s="107"/>
      <c r="S75" s="11"/>
      <c r="T75" s="11"/>
      <c r="U75" s="11">
        <v>1</v>
      </c>
      <c r="V75" s="11"/>
    </row>
    <row r="76" spans="1:24" hidden="1" x14ac:dyDescent="0.15">
      <c r="B76" s="112" t="s">
        <v>518</v>
      </c>
      <c r="C76" s="233" t="s">
        <v>2</v>
      </c>
      <c r="D76" s="104" t="s">
        <v>4</v>
      </c>
      <c r="E76" s="104" t="s">
        <v>400</v>
      </c>
      <c r="F76" s="198" t="s">
        <v>102</v>
      </c>
      <c r="G76" s="198" t="s">
        <v>1</v>
      </c>
      <c r="H76" s="107">
        <v>433.45</v>
      </c>
      <c r="I76" s="107">
        <v>454.27</v>
      </c>
      <c r="J76" s="281" t="s">
        <v>341</v>
      </c>
      <c r="K76" s="237" t="s">
        <v>91</v>
      </c>
      <c r="L76" s="204" t="str">
        <f>+L75</f>
        <v>1 AÑO</v>
      </c>
      <c r="M76" s="11" t="str">
        <f>+M75</f>
        <v>NO</v>
      </c>
      <c r="N76" s="11" t="str">
        <f>+N75</f>
        <v>1 AÑO</v>
      </c>
      <c r="O76" s="155">
        <v>45050</v>
      </c>
      <c r="P76" s="155">
        <v>45086</v>
      </c>
      <c r="Q76" s="107"/>
      <c r="R76" s="11"/>
      <c r="S76" s="11"/>
      <c r="T76" s="11"/>
      <c r="U76" s="194">
        <v>1</v>
      </c>
      <c r="V76" s="104">
        <v>6028000000</v>
      </c>
    </row>
    <row r="77" spans="1:24" s="8" customFormat="1" hidden="1" x14ac:dyDescent="0.15">
      <c r="A77" s="249"/>
      <c r="B77" s="112" t="s">
        <v>519</v>
      </c>
      <c r="C77" s="233" t="s">
        <v>2</v>
      </c>
      <c r="D77" s="104" t="s">
        <v>0</v>
      </c>
      <c r="E77" s="104" t="s">
        <v>520</v>
      </c>
      <c r="F77" s="198" t="s">
        <v>5</v>
      </c>
      <c r="G77" s="198" t="s">
        <v>1</v>
      </c>
      <c r="H77" s="107">
        <v>270</v>
      </c>
      <c r="I77" s="107">
        <v>288.89999999999998</v>
      </c>
      <c r="J77" s="112" t="s">
        <v>521</v>
      </c>
      <c r="K77" s="71" t="s">
        <v>522</v>
      </c>
      <c r="L77" s="11" t="s">
        <v>352</v>
      </c>
      <c r="M77" s="112" t="str">
        <f>+M76</f>
        <v>NO</v>
      </c>
      <c r="N77" s="11" t="s">
        <v>352</v>
      </c>
      <c r="O77" s="108">
        <v>45110</v>
      </c>
      <c r="P77" s="108">
        <v>45110</v>
      </c>
      <c r="Q77" s="107"/>
      <c r="R77" s="112"/>
      <c r="S77" s="112"/>
      <c r="T77" s="112"/>
      <c r="U77" s="194">
        <v>1</v>
      </c>
      <c r="V77" s="104">
        <v>6221002000</v>
      </c>
      <c r="W77" s="249"/>
      <c r="X77" s="249"/>
    </row>
    <row r="78" spans="1:24" s="8" customFormat="1" hidden="1" x14ac:dyDescent="0.15">
      <c r="A78" s="249"/>
      <c r="B78" s="112" t="s">
        <v>523</v>
      </c>
      <c r="C78" s="233" t="s">
        <v>2</v>
      </c>
      <c r="D78" s="104" t="s">
        <v>0</v>
      </c>
      <c r="E78" s="104" t="s">
        <v>524</v>
      </c>
      <c r="F78" s="198" t="s">
        <v>5</v>
      </c>
      <c r="G78" s="198" t="s">
        <v>1</v>
      </c>
      <c r="H78" s="107">
        <v>133.68</v>
      </c>
      <c r="I78" s="107">
        <v>143.04</v>
      </c>
      <c r="J78" s="203" t="s">
        <v>436</v>
      </c>
      <c r="K78" s="11" t="s">
        <v>437</v>
      </c>
      <c r="L78" s="11" t="s">
        <v>352</v>
      </c>
      <c r="M78" s="112" t="str">
        <f>+M77</f>
        <v>NO</v>
      </c>
      <c r="N78" s="11" t="s">
        <v>352</v>
      </c>
      <c r="O78" s="108">
        <v>45086</v>
      </c>
      <c r="P78" s="108">
        <v>45086</v>
      </c>
      <c r="Q78" s="107"/>
      <c r="R78" s="112"/>
      <c r="S78" s="112"/>
      <c r="T78" s="112"/>
      <c r="U78" s="194">
        <v>1</v>
      </c>
      <c r="V78" s="104">
        <v>6221002000</v>
      </c>
      <c r="W78" s="249"/>
      <c r="X78" s="249"/>
    </row>
    <row r="79" spans="1:24" s="8" customFormat="1" hidden="1" x14ac:dyDescent="0.15">
      <c r="A79" s="249"/>
      <c r="B79" s="112" t="s">
        <v>525</v>
      </c>
      <c r="C79" s="233" t="s">
        <v>2</v>
      </c>
      <c r="D79" s="104" t="s">
        <v>4</v>
      </c>
      <c r="E79" s="104" t="s">
        <v>526</v>
      </c>
      <c r="F79" s="198" t="s">
        <v>5</v>
      </c>
      <c r="G79" s="198" t="s">
        <v>1</v>
      </c>
      <c r="H79" s="107">
        <v>197.68</v>
      </c>
      <c r="I79" s="107">
        <v>209.48</v>
      </c>
      <c r="J79" s="203" t="s">
        <v>527</v>
      </c>
      <c r="K79" s="11" t="s">
        <v>528</v>
      </c>
      <c r="L79" s="11" t="s">
        <v>352</v>
      </c>
      <c r="M79" s="112" t="str">
        <f>+M78</f>
        <v>NO</v>
      </c>
      <c r="N79" s="11" t="s">
        <v>352</v>
      </c>
      <c r="O79" s="108">
        <v>45100</v>
      </c>
      <c r="P79" s="108">
        <v>45100</v>
      </c>
      <c r="Q79" s="107"/>
      <c r="R79" s="112"/>
      <c r="S79" s="112"/>
      <c r="T79" s="112"/>
      <c r="U79" s="194">
        <v>1</v>
      </c>
      <c r="V79" s="104">
        <v>6491000000</v>
      </c>
      <c r="W79" s="249"/>
      <c r="X79" s="249"/>
    </row>
    <row r="80" spans="1:24" hidden="1" x14ac:dyDescent="0.15">
      <c r="B80" s="112" t="s">
        <v>529</v>
      </c>
      <c r="C80" s="112" t="s">
        <v>2</v>
      </c>
      <c r="D80" s="233" t="s">
        <v>0</v>
      </c>
      <c r="E80" s="104" t="s">
        <v>145</v>
      </c>
      <c r="F80" s="104" t="s">
        <v>102</v>
      </c>
      <c r="G80" s="198" t="s">
        <v>1</v>
      </c>
      <c r="H80" s="198">
        <v>582.41</v>
      </c>
      <c r="I80" s="107">
        <v>623.17999999999995</v>
      </c>
      <c r="J80" s="282" t="s">
        <v>150</v>
      </c>
      <c r="K80" s="203" t="s">
        <v>154</v>
      </c>
      <c r="L80" s="204" t="s">
        <v>515</v>
      </c>
      <c r="M80" s="126" t="s">
        <v>314</v>
      </c>
      <c r="N80" s="204" t="s">
        <v>515</v>
      </c>
      <c r="O80" s="112">
        <v>45042</v>
      </c>
      <c r="P80" s="108">
        <v>45042</v>
      </c>
      <c r="Q80" s="108">
        <v>45084</v>
      </c>
      <c r="R80" s="107"/>
      <c r="S80" s="112" t="s">
        <v>57</v>
      </c>
      <c r="T80" s="112"/>
      <c r="U80" s="112">
        <v>2</v>
      </c>
      <c r="V80" s="71">
        <v>6299000000</v>
      </c>
    </row>
    <row r="81" spans="1:24" s="8" customFormat="1" hidden="1" x14ac:dyDescent="0.15">
      <c r="A81" s="249"/>
      <c r="B81" s="112" t="s">
        <v>530</v>
      </c>
      <c r="C81" s="233" t="s">
        <v>2</v>
      </c>
      <c r="D81" s="104" t="s">
        <v>4</v>
      </c>
      <c r="E81" s="104" t="s">
        <v>531</v>
      </c>
      <c r="F81" s="198" t="s">
        <v>5</v>
      </c>
      <c r="G81" s="198" t="s">
        <v>1</v>
      </c>
      <c r="H81" s="107">
        <v>401.29</v>
      </c>
      <c r="I81" s="107">
        <v>429.29</v>
      </c>
      <c r="J81" s="203" t="s">
        <v>532</v>
      </c>
      <c r="K81" s="11" t="s">
        <v>533</v>
      </c>
      <c r="L81" s="11" t="s">
        <v>352</v>
      </c>
      <c r="M81" s="112" t="str">
        <f>+M80</f>
        <v>NO</v>
      </c>
      <c r="N81" s="11" t="s">
        <v>352</v>
      </c>
      <c r="O81" s="108">
        <v>45118</v>
      </c>
      <c r="P81" s="108">
        <v>45118</v>
      </c>
      <c r="Q81" s="107"/>
      <c r="R81" s="112"/>
      <c r="S81" s="112"/>
      <c r="T81" s="112"/>
      <c r="U81" s="194">
        <v>3</v>
      </c>
      <c r="V81" s="104">
        <v>6221604000</v>
      </c>
      <c r="W81" s="249"/>
      <c r="X81" s="249"/>
    </row>
    <row r="82" spans="1:24" hidden="1" x14ac:dyDescent="0.15">
      <c r="B82" s="112" t="s">
        <v>534</v>
      </c>
      <c r="C82" s="233" t="s">
        <v>2</v>
      </c>
      <c r="D82" s="104" t="s">
        <v>4</v>
      </c>
      <c r="E82" s="104" t="s">
        <v>535</v>
      </c>
      <c r="F82" s="104" t="s">
        <v>5</v>
      </c>
      <c r="G82" s="198" t="s">
        <v>1</v>
      </c>
      <c r="H82" s="270">
        <v>113.83</v>
      </c>
      <c r="I82" s="107">
        <v>121.8</v>
      </c>
      <c r="J82" s="107" t="s">
        <v>452</v>
      </c>
      <c r="K82" s="203" t="s">
        <v>112</v>
      </c>
      <c r="L82" s="11" t="s">
        <v>352</v>
      </c>
      <c r="M82" s="126" t="s">
        <v>314</v>
      </c>
      <c r="N82" s="11" t="s">
        <v>352</v>
      </c>
      <c r="O82" s="112" t="s">
        <v>536</v>
      </c>
      <c r="P82" s="108">
        <v>45118</v>
      </c>
      <c r="Q82" s="108">
        <v>45084</v>
      </c>
      <c r="R82" s="107"/>
      <c r="S82" s="112" t="s">
        <v>57</v>
      </c>
      <c r="T82" s="112"/>
      <c r="U82" s="112">
        <v>3</v>
      </c>
      <c r="V82" s="71">
        <v>6221604000</v>
      </c>
    </row>
    <row r="83" spans="1:24" s="8" customFormat="1" hidden="1" x14ac:dyDescent="0.15">
      <c r="A83" s="249"/>
      <c r="B83" s="112" t="s">
        <v>537</v>
      </c>
      <c r="C83" s="233" t="s">
        <v>2</v>
      </c>
      <c r="D83" s="104" t="s">
        <v>4</v>
      </c>
      <c r="E83" s="104" t="s">
        <v>539</v>
      </c>
      <c r="F83" s="198" t="s">
        <v>5</v>
      </c>
      <c r="G83" s="198" t="s">
        <v>1</v>
      </c>
      <c r="H83" s="107">
        <v>647.45000000000005</v>
      </c>
      <c r="I83" s="107">
        <v>690.63</v>
      </c>
      <c r="J83" s="203" t="s">
        <v>456</v>
      </c>
      <c r="K83" s="11" t="s">
        <v>457</v>
      </c>
      <c r="L83" s="11" t="s">
        <v>352</v>
      </c>
      <c r="M83" s="112" t="str">
        <f>+M82</f>
        <v>NO</v>
      </c>
      <c r="N83" s="11" t="s">
        <v>352</v>
      </c>
      <c r="O83" s="108">
        <v>45118</v>
      </c>
      <c r="P83" s="108">
        <v>45118</v>
      </c>
      <c r="Q83" s="107"/>
      <c r="R83" s="112"/>
      <c r="S83" s="112"/>
      <c r="T83" s="112"/>
      <c r="U83" s="194">
        <v>3</v>
      </c>
      <c r="V83" s="104">
        <v>6221604000</v>
      </c>
      <c r="W83" s="249"/>
      <c r="X83" s="249"/>
    </row>
    <row r="84" spans="1:24" hidden="1" x14ac:dyDescent="0.15">
      <c r="B84" s="112" t="s">
        <v>538</v>
      </c>
      <c r="C84" s="233" t="s">
        <v>2</v>
      </c>
      <c r="D84" s="104" t="s">
        <v>4</v>
      </c>
      <c r="E84" s="104" t="s">
        <v>540</v>
      </c>
      <c r="F84" s="104" t="s">
        <v>5</v>
      </c>
      <c r="G84" s="198" t="s">
        <v>1</v>
      </c>
      <c r="H84" s="270">
        <v>402.68</v>
      </c>
      <c r="I84" s="107">
        <v>430.87</v>
      </c>
      <c r="J84" s="107" t="s">
        <v>161</v>
      </c>
      <c r="K84" s="257" t="s">
        <v>162</v>
      </c>
      <c r="L84" s="11" t="s">
        <v>352</v>
      </c>
      <c r="M84" s="126" t="s">
        <v>314</v>
      </c>
      <c r="N84" s="11" t="s">
        <v>352</v>
      </c>
      <c r="O84" s="112" t="s">
        <v>536</v>
      </c>
      <c r="P84" s="108">
        <v>45118</v>
      </c>
      <c r="Q84" s="108">
        <v>45084</v>
      </c>
      <c r="R84" s="107"/>
      <c r="S84" s="112" t="s">
        <v>57</v>
      </c>
      <c r="T84" s="112"/>
      <c r="U84" s="112">
        <v>3</v>
      </c>
      <c r="V84" s="71">
        <v>6221604000</v>
      </c>
    </row>
    <row r="85" spans="1:24" hidden="1" x14ac:dyDescent="0.15">
      <c r="B85" s="112" t="s">
        <v>541</v>
      </c>
      <c r="C85" s="233" t="s">
        <v>2</v>
      </c>
      <c r="D85" s="104" t="s">
        <v>4</v>
      </c>
      <c r="E85" s="104" t="s">
        <v>542</v>
      </c>
      <c r="F85" s="104" t="s">
        <v>5</v>
      </c>
      <c r="G85" s="198" t="s">
        <v>1</v>
      </c>
      <c r="H85" s="270">
        <v>1216.5999999999999</v>
      </c>
      <c r="I85" s="107" t="s">
        <v>543</v>
      </c>
      <c r="J85" s="107" t="s">
        <v>544</v>
      </c>
      <c r="K85" s="257" t="s">
        <v>545</v>
      </c>
      <c r="L85" s="11" t="s">
        <v>352</v>
      </c>
      <c r="M85" s="126" t="s">
        <v>314</v>
      </c>
      <c r="N85" s="11" t="s">
        <v>352</v>
      </c>
      <c r="O85" s="108">
        <v>45113</v>
      </c>
      <c r="P85" s="108">
        <v>45117</v>
      </c>
      <c r="Q85" s="108">
        <v>45084</v>
      </c>
      <c r="R85" s="107"/>
      <c r="S85" s="112" t="s">
        <v>57</v>
      </c>
      <c r="T85" s="112"/>
      <c r="U85" s="112">
        <v>3</v>
      </c>
      <c r="V85" s="71">
        <v>6221604000</v>
      </c>
    </row>
    <row r="86" spans="1:24" hidden="1" x14ac:dyDescent="0.15">
      <c r="B86" s="112" t="s">
        <v>546</v>
      </c>
      <c r="C86" s="233" t="s">
        <v>2</v>
      </c>
      <c r="D86" s="104" t="s">
        <v>0</v>
      </c>
      <c r="E86" s="104" t="s">
        <v>547</v>
      </c>
      <c r="F86" s="104" t="s">
        <v>5</v>
      </c>
      <c r="G86" s="198" t="s">
        <v>1</v>
      </c>
      <c r="H86" s="270">
        <v>3324</v>
      </c>
      <c r="I86" s="107" t="s">
        <v>548</v>
      </c>
      <c r="J86" s="107" t="s">
        <v>188</v>
      </c>
      <c r="K86" s="11" t="s">
        <v>189</v>
      </c>
      <c r="L86" s="11" t="s">
        <v>352</v>
      </c>
      <c r="M86" s="126" t="s">
        <v>314</v>
      </c>
      <c r="N86" s="112" t="s">
        <v>352</v>
      </c>
      <c r="O86" s="108"/>
      <c r="P86" s="108"/>
      <c r="Q86" s="108">
        <v>45084</v>
      </c>
      <c r="R86" s="107"/>
      <c r="S86" s="112" t="s">
        <v>57</v>
      </c>
      <c r="T86" s="112"/>
      <c r="U86" s="112">
        <v>3</v>
      </c>
      <c r="V86" s="71">
        <v>6221002000</v>
      </c>
    </row>
    <row r="87" spans="1:24" hidden="1" x14ac:dyDescent="0.15">
      <c r="B87" s="112" t="s">
        <v>549</v>
      </c>
      <c r="C87" s="233" t="s">
        <v>2</v>
      </c>
      <c r="D87" s="104" t="s">
        <v>0</v>
      </c>
      <c r="E87" s="104" t="s">
        <v>550</v>
      </c>
      <c r="F87" s="104" t="s">
        <v>5</v>
      </c>
      <c r="G87" s="198" t="s">
        <v>1</v>
      </c>
      <c r="H87" s="270">
        <v>294</v>
      </c>
      <c r="I87" s="107">
        <v>314.58</v>
      </c>
      <c r="J87" s="107" t="s">
        <v>551</v>
      </c>
      <c r="K87" s="11" t="s">
        <v>552</v>
      </c>
      <c r="L87" s="11">
        <v>1</v>
      </c>
      <c r="M87" s="126" t="s">
        <v>314</v>
      </c>
      <c r="N87" s="112">
        <v>1</v>
      </c>
      <c r="O87" s="108"/>
      <c r="P87" s="108"/>
      <c r="Q87" s="108">
        <v>45084</v>
      </c>
      <c r="R87" s="107"/>
      <c r="S87" s="112" t="s">
        <v>57</v>
      </c>
      <c r="T87" s="112"/>
      <c r="U87" s="112">
        <v>3</v>
      </c>
      <c r="V87" s="71">
        <v>6221002000</v>
      </c>
    </row>
    <row r="88" spans="1:24" hidden="1" x14ac:dyDescent="0.15">
      <c r="B88" s="112" t="s">
        <v>555</v>
      </c>
      <c r="C88" s="233" t="s">
        <v>2</v>
      </c>
      <c r="D88" s="104" t="s">
        <v>4</v>
      </c>
      <c r="E88" s="104" t="s">
        <v>554</v>
      </c>
      <c r="F88" s="104" t="s">
        <v>106</v>
      </c>
      <c r="G88" s="198" t="s">
        <v>85</v>
      </c>
      <c r="H88" s="270">
        <v>826.15</v>
      </c>
      <c r="I88" s="107">
        <v>826.15</v>
      </c>
      <c r="J88" s="107" t="s">
        <v>551</v>
      </c>
      <c r="K88" s="11" t="s">
        <v>553</v>
      </c>
      <c r="L88" s="11" t="s">
        <v>324</v>
      </c>
      <c r="M88" s="126" t="s">
        <v>314</v>
      </c>
      <c r="N88" s="112" t="s">
        <v>324</v>
      </c>
      <c r="O88" s="108">
        <v>45127</v>
      </c>
      <c r="P88" s="108">
        <v>45158</v>
      </c>
      <c r="Q88" s="108">
        <v>45085</v>
      </c>
      <c r="R88" s="107"/>
      <c r="S88" s="112" t="s">
        <v>57</v>
      </c>
      <c r="T88" s="112"/>
      <c r="U88" s="112">
        <v>3</v>
      </c>
      <c r="V88" s="71">
        <v>6221002000</v>
      </c>
    </row>
    <row r="89" spans="1:24" hidden="1" x14ac:dyDescent="0.15">
      <c r="B89" s="112" t="s">
        <v>556</v>
      </c>
      <c r="C89" s="233" t="s">
        <v>2</v>
      </c>
      <c r="D89" s="104" t="s">
        <v>4</v>
      </c>
      <c r="E89" s="11" t="s">
        <v>459</v>
      </c>
      <c r="F89" s="11" t="s">
        <v>106</v>
      </c>
      <c r="G89" s="11" t="s">
        <v>1</v>
      </c>
      <c r="H89" s="105">
        <v>222</v>
      </c>
      <c r="I89" s="105">
        <v>237.44</v>
      </c>
      <c r="J89" s="11" t="s">
        <v>338</v>
      </c>
      <c r="K89" s="113" t="s">
        <v>93</v>
      </c>
      <c r="L89" s="204" t="s">
        <v>324</v>
      </c>
      <c r="M89" s="11" t="s">
        <v>314</v>
      </c>
      <c r="N89" s="11" t="s">
        <v>324</v>
      </c>
      <c r="O89" s="155">
        <v>45097</v>
      </c>
      <c r="P89" s="155">
        <v>45127</v>
      </c>
      <c r="Q89" s="113"/>
      <c r="R89" s="122"/>
      <c r="S89" s="113"/>
      <c r="T89" s="113"/>
      <c r="U89" s="194">
        <v>2</v>
      </c>
      <c r="V89" s="104">
        <v>6028000000</v>
      </c>
    </row>
    <row r="90" spans="1:24" hidden="1" x14ac:dyDescent="0.15">
      <c r="B90" s="112" t="s">
        <v>557</v>
      </c>
      <c r="C90" s="233" t="s">
        <v>2</v>
      </c>
      <c r="D90" s="112" t="s">
        <v>74</v>
      </c>
      <c r="E90" s="11" t="s">
        <v>559</v>
      </c>
      <c r="F90" s="11" t="s">
        <v>106</v>
      </c>
      <c r="G90" s="11" t="s">
        <v>85</v>
      </c>
      <c r="H90" s="105">
        <v>3283.3</v>
      </c>
      <c r="I90" s="105">
        <v>3283.3</v>
      </c>
      <c r="J90" s="11" t="s">
        <v>561</v>
      </c>
      <c r="K90" s="113"/>
      <c r="L90" s="204" t="s">
        <v>562</v>
      </c>
      <c r="M90" s="11" t="s">
        <v>314</v>
      </c>
      <c r="N90" s="11" t="s">
        <v>562</v>
      </c>
      <c r="O90" s="155">
        <v>45127</v>
      </c>
      <c r="P90" s="155">
        <v>45129</v>
      </c>
      <c r="Q90" s="113"/>
      <c r="R90" s="122"/>
      <c r="S90" s="113"/>
      <c r="T90" s="113"/>
      <c r="U90" s="194"/>
      <c r="V90" s="104"/>
    </row>
    <row r="91" spans="1:24" hidden="1" x14ac:dyDescent="0.15">
      <c r="B91" s="112" t="s">
        <v>558</v>
      </c>
      <c r="C91" s="233" t="s">
        <v>2</v>
      </c>
      <c r="D91" s="104" t="s">
        <v>4</v>
      </c>
      <c r="E91" s="11" t="s">
        <v>560</v>
      </c>
      <c r="F91" s="11" t="s">
        <v>106</v>
      </c>
      <c r="G91" s="11" t="s">
        <v>85</v>
      </c>
      <c r="H91" s="105">
        <f>600</f>
        <v>600</v>
      </c>
      <c r="I91" s="105">
        <f>597*0.93</f>
        <v>555.21</v>
      </c>
      <c r="J91" s="11" t="s">
        <v>320</v>
      </c>
      <c r="K91" s="237" t="s">
        <v>486</v>
      </c>
      <c r="L91" s="204" t="s">
        <v>352</v>
      </c>
      <c r="M91" s="11" t="s">
        <v>314</v>
      </c>
      <c r="N91" s="11" t="s">
        <v>352</v>
      </c>
      <c r="O91" s="155">
        <v>45133</v>
      </c>
      <c r="P91" s="155">
        <v>45134</v>
      </c>
      <c r="Q91" s="113"/>
      <c r="R91" s="122"/>
      <c r="S91" s="113"/>
      <c r="T91" s="113"/>
      <c r="U91" s="194"/>
      <c r="V91" s="104"/>
    </row>
    <row r="92" spans="1:24" hidden="1" x14ac:dyDescent="0.15">
      <c r="B92" s="112" t="s">
        <v>563</v>
      </c>
      <c r="C92" s="233" t="s">
        <v>2</v>
      </c>
      <c r="D92" s="104" t="s">
        <v>0</v>
      </c>
      <c r="E92" s="11" t="s">
        <v>565</v>
      </c>
      <c r="F92" s="11" t="s">
        <v>106</v>
      </c>
      <c r="G92" s="11" t="s">
        <v>1</v>
      </c>
      <c r="H92" s="105">
        <v>250</v>
      </c>
      <c r="I92" s="105">
        <v>205</v>
      </c>
      <c r="J92" s="11" t="s">
        <v>567</v>
      </c>
      <c r="K92" s="237" t="s">
        <v>566</v>
      </c>
      <c r="L92" s="204" t="s">
        <v>313</v>
      </c>
      <c r="M92" s="11" t="s">
        <v>314</v>
      </c>
      <c r="N92" s="11" t="s">
        <v>313</v>
      </c>
      <c r="O92" s="155">
        <v>45170</v>
      </c>
      <c r="P92" s="155">
        <v>45536</v>
      </c>
      <c r="Q92" s="113"/>
      <c r="R92" s="122"/>
      <c r="S92" s="113"/>
      <c r="T92" s="113"/>
      <c r="U92" s="194">
        <v>3</v>
      </c>
      <c r="V92" s="104"/>
    </row>
    <row r="93" spans="1:24" hidden="1" x14ac:dyDescent="0.15">
      <c r="B93" s="112" t="s">
        <v>564</v>
      </c>
      <c r="C93" s="233" t="s">
        <v>2</v>
      </c>
      <c r="D93" s="104" t="s">
        <v>74</v>
      </c>
      <c r="E93" s="11" t="s">
        <v>568</v>
      </c>
      <c r="F93" s="11" t="s">
        <v>106</v>
      </c>
      <c r="G93" s="11" t="s">
        <v>85</v>
      </c>
      <c r="H93" s="105"/>
      <c r="I93" s="105"/>
      <c r="J93" s="10"/>
      <c r="K93" s="237"/>
      <c r="L93" s="204"/>
      <c r="M93" s="11"/>
      <c r="N93" s="11"/>
      <c r="O93" s="155"/>
      <c r="P93" s="155"/>
      <c r="Q93" s="113"/>
      <c r="R93" s="122"/>
      <c r="S93" s="113"/>
      <c r="T93" s="113"/>
      <c r="U93" s="194"/>
      <c r="V93" s="104"/>
    </row>
    <row r="94" spans="1:24" hidden="1" x14ac:dyDescent="0.15">
      <c r="B94" s="112" t="s">
        <v>637</v>
      </c>
      <c r="C94" s="233" t="s">
        <v>2</v>
      </c>
      <c r="D94" s="104" t="s">
        <v>74</v>
      </c>
      <c r="E94" s="11" t="s">
        <v>569</v>
      </c>
      <c r="F94" s="11" t="s">
        <v>106</v>
      </c>
      <c r="G94" s="11" t="s">
        <v>85</v>
      </c>
      <c r="H94" s="105"/>
      <c r="I94" s="105"/>
      <c r="J94" s="10"/>
      <c r="K94" s="237"/>
      <c r="L94" s="204"/>
      <c r="M94" s="11"/>
      <c r="N94" s="11"/>
      <c r="O94" s="155"/>
      <c r="P94" s="155"/>
      <c r="Q94" s="113"/>
      <c r="R94" s="122"/>
      <c r="S94" s="113"/>
      <c r="T94" s="113"/>
      <c r="U94" s="194"/>
      <c r="V94" s="104"/>
    </row>
    <row r="95" spans="1:24" hidden="1" x14ac:dyDescent="0.15">
      <c r="B95" s="112" t="s">
        <v>570</v>
      </c>
      <c r="C95" s="233" t="s">
        <v>2</v>
      </c>
      <c r="D95" s="104" t="s">
        <v>4</v>
      </c>
      <c r="E95" s="104" t="s">
        <v>400</v>
      </c>
      <c r="F95" s="198" t="s">
        <v>102</v>
      </c>
      <c r="G95" s="198" t="s">
        <v>1</v>
      </c>
      <c r="H95" s="107">
        <v>215.58</v>
      </c>
      <c r="I95" s="107">
        <v>230.67</v>
      </c>
      <c r="J95" s="203" t="s">
        <v>341</v>
      </c>
      <c r="K95" s="237" t="s">
        <v>91</v>
      </c>
      <c r="L95" s="204" t="str">
        <f>+L89</f>
        <v>1 MES</v>
      </c>
      <c r="M95" s="11" t="s">
        <v>314</v>
      </c>
      <c r="N95" s="11" t="str">
        <f>+N89</f>
        <v>1 MES</v>
      </c>
      <c r="O95" s="155">
        <v>45107</v>
      </c>
      <c r="P95" s="155">
        <v>45126</v>
      </c>
      <c r="Q95" s="107"/>
      <c r="R95" s="11"/>
      <c r="S95" s="11"/>
      <c r="T95" s="11"/>
      <c r="U95" s="194">
        <v>1</v>
      </c>
      <c r="V95" s="104">
        <v>6028000000</v>
      </c>
    </row>
    <row r="96" spans="1:24" hidden="1" x14ac:dyDescent="0.15">
      <c r="B96" s="112" t="s">
        <v>571</v>
      </c>
      <c r="C96" s="233" t="s">
        <v>2</v>
      </c>
      <c r="D96" s="104" t="s">
        <v>0</v>
      </c>
      <c r="E96" s="104" t="s">
        <v>403</v>
      </c>
      <c r="F96" s="198" t="s">
        <v>106</v>
      </c>
      <c r="G96" s="198" t="s">
        <v>1</v>
      </c>
      <c r="H96" s="107">
        <v>300</v>
      </c>
      <c r="I96" s="107">
        <v>136</v>
      </c>
      <c r="J96" s="203" t="s">
        <v>410</v>
      </c>
      <c r="K96" s="11" t="s">
        <v>278</v>
      </c>
      <c r="L96" s="204" t="s">
        <v>507</v>
      </c>
      <c r="M96" s="11" t="s">
        <v>314</v>
      </c>
      <c r="N96" s="11" t="s">
        <v>507</v>
      </c>
      <c r="O96" s="155">
        <v>45089</v>
      </c>
      <c r="P96" s="155">
        <v>45096</v>
      </c>
      <c r="Q96" s="107"/>
      <c r="R96" s="11"/>
      <c r="S96" s="11"/>
      <c r="T96" s="11"/>
      <c r="U96" s="194">
        <v>1</v>
      </c>
      <c r="V96" s="234">
        <v>6221203000</v>
      </c>
    </row>
    <row r="97" spans="2:24" hidden="1" x14ac:dyDescent="0.15">
      <c r="B97" s="247" t="s">
        <v>572</v>
      </c>
      <c r="C97" s="11" t="s">
        <v>2</v>
      </c>
      <c r="D97" s="11" t="s">
        <v>4</v>
      </c>
      <c r="E97" s="266" t="s">
        <v>256</v>
      </c>
      <c r="F97" s="198" t="s">
        <v>5</v>
      </c>
      <c r="G97" s="11" t="s">
        <v>1</v>
      </c>
      <c r="H97" s="105">
        <v>78.62</v>
      </c>
      <c r="I97" s="105">
        <v>80.98</v>
      </c>
      <c r="J97" s="11" t="s">
        <v>351</v>
      </c>
      <c r="K97" s="11" t="s">
        <v>92</v>
      </c>
      <c r="L97" s="11" t="s">
        <v>352</v>
      </c>
      <c r="M97" s="11" t="s">
        <v>314</v>
      </c>
      <c r="N97" s="11" t="s">
        <v>352</v>
      </c>
      <c r="O97" s="155">
        <v>45112</v>
      </c>
      <c r="P97" s="155">
        <v>45112</v>
      </c>
      <c r="Q97" s="11"/>
      <c r="R97" s="107"/>
      <c r="S97" s="11"/>
      <c r="T97" s="11"/>
      <c r="U97" s="11">
        <v>3</v>
      </c>
      <c r="V97" s="234">
        <v>6221604000</v>
      </c>
      <c r="W97" s="11"/>
      <c r="X97" s="11"/>
    </row>
    <row r="98" spans="2:24" hidden="1" x14ac:dyDescent="0.15">
      <c r="B98" s="11" t="s">
        <v>576</v>
      </c>
      <c r="C98" s="11" t="s">
        <v>2</v>
      </c>
      <c r="D98" s="11" t="s">
        <v>4</v>
      </c>
      <c r="E98" s="11" t="s">
        <v>573</v>
      </c>
      <c r="F98" s="11" t="s">
        <v>5</v>
      </c>
      <c r="G98" s="11" t="s">
        <v>1</v>
      </c>
      <c r="H98" s="105">
        <v>348.84</v>
      </c>
      <c r="I98" s="105">
        <v>358.24</v>
      </c>
      <c r="J98" s="11" t="s">
        <v>574</v>
      </c>
      <c r="K98" s="11" t="s">
        <v>575</v>
      </c>
      <c r="L98" s="11" t="s">
        <v>352</v>
      </c>
      <c r="M98" s="11" t="s">
        <v>314</v>
      </c>
      <c r="N98" s="11" t="s">
        <v>352</v>
      </c>
      <c r="O98" s="155">
        <v>45113</v>
      </c>
      <c r="P98" s="155">
        <v>45113</v>
      </c>
      <c r="Q98" s="107"/>
      <c r="R98" s="11"/>
      <c r="S98" s="11"/>
      <c r="T98" s="11"/>
      <c r="U98" s="11">
        <v>3</v>
      </c>
      <c r="V98" s="234">
        <v>6221604000</v>
      </c>
      <c r="W98" s="7"/>
      <c r="X98" s="7"/>
    </row>
    <row r="99" spans="2:24" hidden="1" x14ac:dyDescent="0.15">
      <c r="B99" s="244" t="s">
        <v>577</v>
      </c>
      <c r="C99" s="234" t="s">
        <v>2</v>
      </c>
      <c r="D99" s="198" t="s">
        <v>0</v>
      </c>
      <c r="E99" s="266" t="s">
        <v>578</v>
      </c>
      <c r="F99" s="198" t="s">
        <v>106</v>
      </c>
      <c r="G99" s="234" t="s">
        <v>1</v>
      </c>
      <c r="H99" s="232">
        <v>149.54</v>
      </c>
      <c r="I99" s="236">
        <v>160.01</v>
      </c>
      <c r="J99" s="237" t="s">
        <v>328</v>
      </c>
      <c r="K99" s="237" t="s">
        <v>331</v>
      </c>
      <c r="L99" s="237" t="s">
        <v>184</v>
      </c>
      <c r="M99" s="237" t="s">
        <v>507</v>
      </c>
      <c r="N99" s="238" t="s">
        <v>507</v>
      </c>
      <c r="O99" s="238">
        <v>45056</v>
      </c>
      <c r="P99" s="239">
        <v>45063</v>
      </c>
      <c r="Q99" s="244"/>
      <c r="R99" s="234"/>
      <c r="S99" s="233"/>
      <c r="T99" s="234"/>
      <c r="U99" s="235">
        <v>2</v>
      </c>
      <c r="V99" s="234">
        <v>6221601000</v>
      </c>
    </row>
    <row r="100" spans="2:24" hidden="1" x14ac:dyDescent="0.15">
      <c r="B100" s="244" t="s">
        <v>582</v>
      </c>
      <c r="C100" s="234" t="s">
        <v>2</v>
      </c>
      <c r="D100" s="198" t="s">
        <v>0</v>
      </c>
      <c r="E100" s="266" t="s">
        <v>579</v>
      </c>
      <c r="F100" s="198" t="s">
        <v>106</v>
      </c>
      <c r="G100" s="234" t="s">
        <v>1</v>
      </c>
      <c r="H100" s="232">
        <v>2000</v>
      </c>
      <c r="I100" s="232">
        <v>1639.75</v>
      </c>
      <c r="J100" s="11" t="s">
        <v>114</v>
      </c>
      <c r="K100" s="11" t="s">
        <v>89</v>
      </c>
      <c r="L100" s="237" t="s">
        <v>324</v>
      </c>
      <c r="M100" s="237" t="s">
        <v>314</v>
      </c>
      <c r="N100" s="238" t="s">
        <v>580</v>
      </c>
      <c r="O100" s="238">
        <v>45161</v>
      </c>
      <c r="P100" s="239">
        <v>45192</v>
      </c>
      <c r="Q100" s="244"/>
      <c r="R100" s="234"/>
      <c r="S100" s="233"/>
      <c r="T100" s="234"/>
      <c r="U100" s="235">
        <v>3</v>
      </c>
      <c r="V100" s="234">
        <v>6028000000</v>
      </c>
    </row>
    <row r="101" spans="2:24" hidden="1" x14ac:dyDescent="0.15">
      <c r="B101" s="112" t="s">
        <v>581</v>
      </c>
      <c r="C101" s="233" t="s">
        <v>2</v>
      </c>
      <c r="D101" s="104" t="s">
        <v>4</v>
      </c>
      <c r="E101" s="11" t="s">
        <v>583</v>
      </c>
      <c r="F101" s="11" t="s">
        <v>106</v>
      </c>
      <c r="G101" s="11" t="s">
        <v>85</v>
      </c>
      <c r="H101" s="105"/>
      <c r="I101" s="105"/>
      <c r="J101" s="10" t="s">
        <v>651</v>
      </c>
      <c r="K101" s="11" t="s">
        <v>652</v>
      </c>
      <c r="L101" s="204"/>
      <c r="M101" s="11"/>
      <c r="N101" s="11"/>
      <c r="O101" s="155"/>
      <c r="P101" s="155"/>
      <c r="Q101" s="113"/>
      <c r="R101" s="122"/>
      <c r="S101" s="113"/>
      <c r="V101" s="234"/>
    </row>
    <row r="102" spans="2:24" hidden="1" x14ac:dyDescent="0.15">
      <c r="B102" s="112" t="s">
        <v>585</v>
      </c>
      <c r="C102" s="233" t="s">
        <v>2</v>
      </c>
      <c r="D102" s="104" t="s">
        <v>4</v>
      </c>
      <c r="E102" s="104" t="s">
        <v>587</v>
      </c>
      <c r="F102" s="104" t="s">
        <v>5</v>
      </c>
      <c r="G102" s="198" t="s">
        <v>1</v>
      </c>
      <c r="H102" s="270">
        <v>300</v>
      </c>
      <c r="I102" s="107">
        <v>239.43</v>
      </c>
      <c r="J102" s="107" t="s">
        <v>452</v>
      </c>
      <c r="K102" s="203" t="s">
        <v>112</v>
      </c>
      <c r="L102" s="11" t="s">
        <v>352</v>
      </c>
      <c r="M102" s="126" t="s">
        <v>314</v>
      </c>
      <c r="N102" s="11" t="s">
        <v>352</v>
      </c>
      <c r="O102" s="112" t="s">
        <v>586</v>
      </c>
      <c r="P102" s="108">
        <v>45181</v>
      </c>
      <c r="Q102" s="108">
        <v>45084</v>
      </c>
      <c r="R102" s="107"/>
      <c r="S102" s="112" t="s">
        <v>57</v>
      </c>
      <c r="T102" s="112"/>
      <c r="U102" s="112">
        <v>3</v>
      </c>
      <c r="V102" s="234">
        <v>6221604000</v>
      </c>
    </row>
    <row r="103" spans="2:24" hidden="1" x14ac:dyDescent="0.15">
      <c r="B103" s="112" t="s">
        <v>588</v>
      </c>
      <c r="C103" s="11" t="s">
        <v>2</v>
      </c>
      <c r="D103" s="104" t="s">
        <v>4</v>
      </c>
      <c r="E103" s="104" t="s">
        <v>589</v>
      </c>
      <c r="F103" s="104" t="s">
        <v>106</v>
      </c>
      <c r="G103" s="104" t="s">
        <v>1</v>
      </c>
      <c r="H103" s="270">
        <v>200</v>
      </c>
      <c r="I103" s="107">
        <v>105</v>
      </c>
      <c r="J103" s="104" t="s">
        <v>419</v>
      </c>
      <c r="K103" s="104" t="s">
        <v>151</v>
      </c>
      <c r="L103" s="11" t="s">
        <v>352</v>
      </c>
      <c r="M103" s="126" t="s">
        <v>314</v>
      </c>
      <c r="N103" s="11" t="s">
        <v>352</v>
      </c>
      <c r="O103" s="108">
        <v>45156</v>
      </c>
      <c r="P103" s="108">
        <v>45157</v>
      </c>
      <c r="Q103" s="108">
        <v>45084</v>
      </c>
      <c r="R103" s="107"/>
      <c r="S103" s="112" t="s">
        <v>57</v>
      </c>
      <c r="T103" s="112"/>
      <c r="U103" s="112">
        <v>3</v>
      </c>
      <c r="V103" s="234">
        <v>6221301000</v>
      </c>
    </row>
    <row r="104" spans="2:24" hidden="1" x14ac:dyDescent="0.15">
      <c r="B104" s="112" t="s">
        <v>590</v>
      </c>
      <c r="C104" s="112" t="s">
        <v>2</v>
      </c>
      <c r="D104" s="104" t="s">
        <v>0</v>
      </c>
      <c r="E104" s="11" t="s">
        <v>592</v>
      </c>
      <c r="F104" s="11" t="s">
        <v>106</v>
      </c>
      <c r="G104" s="11" t="s">
        <v>1</v>
      </c>
      <c r="H104" s="105">
        <v>1800</v>
      </c>
      <c r="I104" s="105">
        <f>42+84</f>
        <v>126</v>
      </c>
      <c r="J104" s="11" t="s">
        <v>591</v>
      </c>
      <c r="K104" s="113"/>
      <c r="L104" s="204" t="s">
        <v>511</v>
      </c>
      <c r="M104" s="11" t="s">
        <v>314</v>
      </c>
      <c r="N104" s="11" t="s">
        <v>511</v>
      </c>
      <c r="O104" s="155">
        <v>45199</v>
      </c>
      <c r="P104" s="155">
        <v>45291</v>
      </c>
      <c r="R104" s="107"/>
      <c r="S104" s="112" t="s">
        <v>57</v>
      </c>
      <c r="T104" s="112"/>
      <c r="U104" s="112">
        <v>3</v>
      </c>
      <c r="V104" s="234">
        <v>6299000000</v>
      </c>
    </row>
    <row r="105" spans="2:24" hidden="1" x14ac:dyDescent="0.15">
      <c r="B105" s="112" t="s">
        <v>593</v>
      </c>
      <c r="C105" s="112" t="s">
        <v>2</v>
      </c>
      <c r="D105" s="104" t="s">
        <v>74</v>
      </c>
      <c r="E105" s="11" t="s">
        <v>594</v>
      </c>
      <c r="F105" s="11" t="s">
        <v>5</v>
      </c>
      <c r="G105" s="11" t="s">
        <v>85</v>
      </c>
      <c r="H105" s="105">
        <v>24623.7</v>
      </c>
      <c r="I105" s="105">
        <v>23012.799999999999</v>
      </c>
      <c r="J105" s="11" t="s">
        <v>597</v>
      </c>
      <c r="K105" s="113" t="s">
        <v>598</v>
      </c>
      <c r="L105" s="204" t="s">
        <v>599</v>
      </c>
      <c r="M105" s="11" t="s">
        <v>314</v>
      </c>
      <c r="N105" s="11" t="s">
        <v>599</v>
      </c>
      <c r="O105" s="155"/>
      <c r="P105" s="155"/>
      <c r="R105" s="107"/>
      <c r="S105" s="112" t="s">
        <v>57</v>
      </c>
      <c r="T105" s="112"/>
      <c r="U105" s="112">
        <v>4</v>
      </c>
      <c r="V105" s="234">
        <v>2150000000</v>
      </c>
    </row>
    <row r="106" spans="2:24" hidden="1" x14ac:dyDescent="0.15">
      <c r="B106" s="112" t="s">
        <v>595</v>
      </c>
      <c r="C106" s="112" t="s">
        <v>2</v>
      </c>
      <c r="D106" s="104" t="s">
        <v>74</v>
      </c>
      <c r="E106" s="11" t="s">
        <v>596</v>
      </c>
      <c r="F106" s="11" t="s">
        <v>5</v>
      </c>
      <c r="G106" s="11" t="s">
        <v>85</v>
      </c>
      <c r="H106" s="105">
        <v>13830.31</v>
      </c>
      <c r="I106" s="105">
        <v>12925.52</v>
      </c>
      <c r="J106" s="11" t="s">
        <v>600</v>
      </c>
      <c r="K106" s="113" t="s">
        <v>601</v>
      </c>
      <c r="L106" s="204" t="s">
        <v>599</v>
      </c>
      <c r="M106" s="11" t="s">
        <v>314</v>
      </c>
      <c r="N106" s="11" t="s">
        <v>599</v>
      </c>
      <c r="O106" s="155"/>
      <c r="P106" s="155"/>
      <c r="R106" s="107"/>
      <c r="S106" s="112" t="s">
        <v>57</v>
      </c>
      <c r="T106" s="112"/>
      <c r="U106" s="112">
        <v>4</v>
      </c>
      <c r="V106" s="234"/>
    </row>
    <row r="107" spans="2:24" hidden="1" x14ac:dyDescent="0.15">
      <c r="B107" s="112" t="s">
        <v>602</v>
      </c>
      <c r="C107" s="112" t="s">
        <v>2</v>
      </c>
      <c r="D107" s="104" t="s">
        <v>4</v>
      </c>
      <c r="E107" s="104" t="s">
        <v>606</v>
      </c>
      <c r="F107" s="104" t="s">
        <v>5</v>
      </c>
      <c r="G107" s="104" t="s">
        <v>1</v>
      </c>
      <c r="H107" s="255">
        <v>158.81</v>
      </c>
      <c r="I107" s="255">
        <v>148.41999999999999</v>
      </c>
      <c r="J107" s="104" t="s">
        <v>161</v>
      </c>
      <c r="K107" s="104" t="s">
        <v>162</v>
      </c>
      <c r="L107" s="11" t="s">
        <v>352</v>
      </c>
      <c r="M107" s="112">
        <v>0</v>
      </c>
      <c r="N107" s="11" t="s">
        <v>352</v>
      </c>
      <c r="O107" s="108"/>
      <c r="P107" s="108"/>
      <c r="R107" s="107"/>
      <c r="S107" s="112" t="s">
        <v>57</v>
      </c>
      <c r="T107" s="112"/>
      <c r="U107" s="112">
        <v>4</v>
      </c>
      <c r="V107" s="234">
        <v>6211604000</v>
      </c>
    </row>
    <row r="108" spans="2:24" hidden="1" x14ac:dyDescent="0.15">
      <c r="B108" s="112" t="s">
        <v>603</v>
      </c>
      <c r="C108" s="112" t="s">
        <v>2</v>
      </c>
      <c r="D108" s="104" t="s">
        <v>74</v>
      </c>
      <c r="E108" s="104" t="s">
        <v>607</v>
      </c>
      <c r="F108" s="104" t="s">
        <v>5</v>
      </c>
      <c r="G108" s="104" t="s">
        <v>1</v>
      </c>
      <c r="H108" s="255">
        <v>275.58999999999997</v>
      </c>
      <c r="I108" s="255">
        <v>257.56</v>
      </c>
      <c r="J108" s="104" t="s">
        <v>608</v>
      </c>
      <c r="K108" s="104" t="s">
        <v>609</v>
      </c>
      <c r="L108" s="11" t="s">
        <v>352</v>
      </c>
      <c r="M108" s="112">
        <v>0</v>
      </c>
      <c r="N108" s="11" t="s">
        <v>352</v>
      </c>
      <c r="O108" s="108">
        <v>45191</v>
      </c>
      <c r="P108" s="108">
        <v>45191</v>
      </c>
      <c r="R108" s="107"/>
      <c r="S108" s="112" t="s">
        <v>57</v>
      </c>
      <c r="T108" s="112"/>
      <c r="U108" s="112">
        <v>4</v>
      </c>
      <c r="V108" s="234">
        <v>6221203000</v>
      </c>
    </row>
    <row r="109" spans="2:24" hidden="1" x14ac:dyDescent="0.15">
      <c r="B109" s="112" t="s">
        <v>604</v>
      </c>
      <c r="C109" s="112" t="s">
        <v>2</v>
      </c>
      <c r="D109" s="104" t="s">
        <v>0</v>
      </c>
      <c r="E109" s="104" t="s">
        <v>612</v>
      </c>
      <c r="F109" s="104" t="s">
        <v>5</v>
      </c>
      <c r="G109" s="104" t="s">
        <v>1</v>
      </c>
      <c r="H109" s="255">
        <v>192.6</v>
      </c>
      <c r="I109" s="255">
        <v>180</v>
      </c>
      <c r="J109" s="253" t="s">
        <v>392</v>
      </c>
      <c r="K109" s="11" t="s">
        <v>393</v>
      </c>
      <c r="L109" s="11" t="s">
        <v>352</v>
      </c>
      <c r="M109" s="112">
        <v>0</v>
      </c>
      <c r="N109" s="11" t="s">
        <v>352</v>
      </c>
      <c r="O109" s="108">
        <v>45191</v>
      </c>
      <c r="P109" s="108">
        <v>45191</v>
      </c>
      <c r="R109" s="107"/>
      <c r="S109" s="112" t="s">
        <v>57</v>
      </c>
      <c r="T109" s="112"/>
      <c r="U109" s="112">
        <v>4</v>
      </c>
      <c r="V109" s="234">
        <v>6221203000</v>
      </c>
    </row>
    <row r="110" spans="2:24" hidden="1" x14ac:dyDescent="0.15">
      <c r="B110" s="112" t="s">
        <v>605</v>
      </c>
      <c r="C110" s="112" t="s">
        <v>2</v>
      </c>
      <c r="D110" s="104" t="s">
        <v>0</v>
      </c>
      <c r="E110" s="104" t="s">
        <v>613</v>
      </c>
      <c r="F110" s="104" t="s">
        <v>5</v>
      </c>
      <c r="G110" s="104" t="s">
        <v>1</v>
      </c>
      <c r="H110" s="255">
        <v>192.6</v>
      </c>
      <c r="I110" s="255">
        <v>180</v>
      </c>
      <c r="J110" s="253" t="s">
        <v>392</v>
      </c>
      <c r="K110" s="11" t="s">
        <v>393</v>
      </c>
      <c r="L110" s="11" t="s">
        <v>352</v>
      </c>
      <c r="M110" s="112">
        <v>0</v>
      </c>
      <c r="N110" s="11" t="s">
        <v>352</v>
      </c>
      <c r="O110" s="108">
        <v>45191</v>
      </c>
      <c r="P110" s="108">
        <v>45191</v>
      </c>
      <c r="R110" s="107"/>
      <c r="S110" s="112" t="s">
        <v>57</v>
      </c>
      <c r="T110" s="112"/>
      <c r="U110" s="112">
        <v>4</v>
      </c>
      <c r="V110" s="234">
        <v>6221203000</v>
      </c>
    </row>
    <row r="111" spans="2:24" hidden="1" x14ac:dyDescent="0.15">
      <c r="B111" s="112" t="s">
        <v>610</v>
      </c>
      <c r="C111" s="112" t="s">
        <v>2</v>
      </c>
      <c r="D111" s="104" t="s">
        <v>0</v>
      </c>
      <c r="E111" s="104" t="s">
        <v>611</v>
      </c>
      <c r="F111" s="104" t="s">
        <v>5</v>
      </c>
      <c r="G111" s="104" t="s">
        <v>1</v>
      </c>
      <c r="H111" s="255">
        <v>108.07</v>
      </c>
      <c r="I111" s="255">
        <v>101</v>
      </c>
      <c r="J111" s="253" t="s">
        <v>392</v>
      </c>
      <c r="K111" s="11" t="s">
        <v>393</v>
      </c>
      <c r="L111" s="11" t="s">
        <v>352</v>
      </c>
      <c r="M111" s="112">
        <v>0</v>
      </c>
      <c r="N111" s="11" t="s">
        <v>352</v>
      </c>
      <c r="O111" s="108">
        <v>45191</v>
      </c>
      <c r="P111" s="108">
        <v>45191</v>
      </c>
      <c r="R111" s="107"/>
      <c r="S111" s="112" t="s">
        <v>57</v>
      </c>
      <c r="T111" s="112"/>
      <c r="U111" s="112">
        <v>4</v>
      </c>
      <c r="V111" s="234">
        <v>6221203000</v>
      </c>
    </row>
    <row r="112" spans="2:24" hidden="1" x14ac:dyDescent="0.15">
      <c r="B112" s="112" t="s">
        <v>614</v>
      </c>
      <c r="C112" s="112" t="s">
        <v>2</v>
      </c>
      <c r="D112" s="271" t="s">
        <v>0</v>
      </c>
      <c r="E112" s="11" t="s">
        <v>615</v>
      </c>
      <c r="F112" s="104" t="s">
        <v>5</v>
      </c>
      <c r="G112" s="104" t="s">
        <v>1</v>
      </c>
      <c r="H112" s="105">
        <v>214</v>
      </c>
      <c r="I112" s="105">
        <v>200</v>
      </c>
      <c r="J112" s="253" t="s">
        <v>392</v>
      </c>
      <c r="K112" s="11" t="s">
        <v>393</v>
      </c>
      <c r="L112" s="11" t="s">
        <v>352</v>
      </c>
      <c r="M112" s="113">
        <v>0</v>
      </c>
      <c r="N112" s="11" t="s">
        <v>352</v>
      </c>
      <c r="O112" s="155">
        <v>45202</v>
      </c>
      <c r="P112" s="155">
        <v>45202</v>
      </c>
      <c r="R112" s="122"/>
      <c r="S112" s="113"/>
      <c r="T112" s="113"/>
      <c r="U112" s="11">
        <v>4</v>
      </c>
      <c r="V112" s="234">
        <v>6221203000</v>
      </c>
    </row>
    <row r="113" spans="2:24" hidden="1" x14ac:dyDescent="0.15">
      <c r="B113" s="112" t="s">
        <v>616</v>
      </c>
      <c r="C113" s="112" t="s">
        <v>2</v>
      </c>
      <c r="D113" s="271" t="s">
        <v>4</v>
      </c>
      <c r="E113" s="11" t="s">
        <v>535</v>
      </c>
      <c r="F113" s="104" t="s">
        <v>5</v>
      </c>
      <c r="G113" s="104" t="s">
        <v>1</v>
      </c>
      <c r="H113" s="105">
        <v>180.03</v>
      </c>
      <c r="I113" s="105">
        <v>168.25</v>
      </c>
      <c r="J113" s="253" t="s">
        <v>617</v>
      </c>
      <c r="K113" s="11" t="s">
        <v>199</v>
      </c>
      <c r="L113" s="11" t="s">
        <v>352</v>
      </c>
      <c r="M113" s="113">
        <v>0</v>
      </c>
      <c r="N113" s="11" t="s">
        <v>352</v>
      </c>
      <c r="O113" s="155">
        <v>45198</v>
      </c>
      <c r="P113" s="155">
        <v>45198</v>
      </c>
      <c r="R113" s="122"/>
      <c r="S113" s="113"/>
      <c r="T113" s="113"/>
      <c r="U113" s="11">
        <v>4</v>
      </c>
      <c r="V113" s="112">
        <v>6221402000</v>
      </c>
    </row>
    <row r="114" spans="2:24" hidden="1" x14ac:dyDescent="0.15">
      <c r="B114" s="112" t="s">
        <v>618</v>
      </c>
      <c r="C114" s="11" t="s">
        <v>2</v>
      </c>
      <c r="D114" s="104" t="s">
        <v>4</v>
      </c>
      <c r="E114" s="104" t="s">
        <v>619</v>
      </c>
      <c r="F114" s="104" t="s">
        <v>106</v>
      </c>
      <c r="G114" s="104" t="s">
        <v>1</v>
      </c>
      <c r="H114" s="270">
        <v>100</v>
      </c>
      <c r="I114" s="107">
        <f>H114/1.07</f>
        <v>93.457943925233636</v>
      </c>
      <c r="J114" s="104" t="s">
        <v>419</v>
      </c>
      <c r="K114" s="104" t="s">
        <v>151</v>
      </c>
      <c r="L114" s="11" t="s">
        <v>352</v>
      </c>
      <c r="M114" s="126" t="s">
        <v>314</v>
      </c>
      <c r="N114" s="11" t="s">
        <v>352</v>
      </c>
      <c r="O114" s="108">
        <v>45173</v>
      </c>
      <c r="P114" s="108">
        <v>45174</v>
      </c>
      <c r="R114" s="107"/>
      <c r="S114" s="112" t="s">
        <v>57</v>
      </c>
      <c r="T114" s="112"/>
      <c r="U114" s="112">
        <v>3</v>
      </c>
      <c r="V114" s="234">
        <v>6221301000</v>
      </c>
    </row>
    <row r="115" spans="2:24" x14ac:dyDescent="0.15">
      <c r="B115" s="112" t="s">
        <v>620</v>
      </c>
      <c r="C115" s="11" t="s">
        <v>125</v>
      </c>
      <c r="D115" s="104" t="s">
        <v>0</v>
      </c>
      <c r="E115" s="104" t="s">
        <v>259</v>
      </c>
      <c r="F115" s="104" t="s">
        <v>102</v>
      </c>
      <c r="G115" s="198" t="s">
        <v>85</v>
      </c>
      <c r="H115" s="270">
        <v>103000</v>
      </c>
      <c r="I115" s="107"/>
      <c r="J115" s="104"/>
      <c r="K115" s="104"/>
      <c r="L115" s="11"/>
      <c r="M115" s="126"/>
      <c r="N115" s="11"/>
      <c r="O115" s="108"/>
      <c r="P115" s="108"/>
      <c r="Q115" s="295" t="s">
        <v>775</v>
      </c>
      <c r="R115" s="107"/>
      <c r="S115" s="112"/>
      <c r="T115" s="112"/>
      <c r="U115" s="237">
        <v>3</v>
      </c>
      <c r="V115" s="71">
        <v>6250000000</v>
      </c>
      <c r="W115" s="234"/>
      <c r="X115" s="234"/>
    </row>
    <row r="116" spans="2:24" hidden="1" x14ac:dyDescent="0.15">
      <c r="B116" s="112" t="s">
        <v>621</v>
      </c>
      <c r="C116" s="233" t="s">
        <v>2</v>
      </c>
      <c r="D116" s="104" t="s">
        <v>4</v>
      </c>
      <c r="E116" s="11" t="s">
        <v>459</v>
      </c>
      <c r="F116" s="11" t="s">
        <v>106</v>
      </c>
      <c r="G116" s="11" t="s">
        <v>1</v>
      </c>
      <c r="H116" s="105">
        <v>1000</v>
      </c>
      <c r="I116" s="105">
        <f>859.64/1.07</f>
        <v>803.40186915887841</v>
      </c>
      <c r="J116" s="11" t="s">
        <v>338</v>
      </c>
      <c r="K116" s="113" t="s">
        <v>93</v>
      </c>
      <c r="L116" s="204" t="s">
        <v>324</v>
      </c>
      <c r="M116" s="11" t="s">
        <v>314</v>
      </c>
      <c r="N116" s="11" t="s">
        <v>324</v>
      </c>
      <c r="O116" s="155">
        <v>45180</v>
      </c>
      <c r="P116" s="155">
        <v>45210</v>
      </c>
      <c r="Q116" s="113"/>
      <c r="R116" s="122"/>
      <c r="S116" s="113"/>
      <c r="T116" s="113"/>
      <c r="U116" s="194">
        <v>3</v>
      </c>
      <c r="V116" s="104">
        <v>6028000000</v>
      </c>
    </row>
    <row r="117" spans="2:24" hidden="1" x14ac:dyDescent="0.15">
      <c r="B117" s="112" t="s">
        <v>622</v>
      </c>
      <c r="C117" s="233" t="s">
        <v>2</v>
      </c>
      <c r="D117" s="104" t="s">
        <v>0</v>
      </c>
      <c r="E117" s="11" t="s">
        <v>623</v>
      </c>
      <c r="F117" s="11" t="s">
        <v>102</v>
      </c>
      <c r="G117" s="11" t="s">
        <v>1</v>
      </c>
      <c r="H117" s="105">
        <v>750</v>
      </c>
      <c r="I117" s="105">
        <v>802.5</v>
      </c>
      <c r="J117" s="11" t="s">
        <v>624</v>
      </c>
      <c r="K117" s="113" t="s">
        <v>625</v>
      </c>
      <c r="L117" s="204" t="s">
        <v>238</v>
      </c>
      <c r="M117" s="11" t="s">
        <v>314</v>
      </c>
      <c r="N117" s="11" t="s">
        <v>238</v>
      </c>
      <c r="O117" s="155">
        <v>45222</v>
      </c>
      <c r="P117" s="155">
        <v>45222</v>
      </c>
      <c r="Q117" s="113"/>
      <c r="R117" s="122"/>
      <c r="S117" s="113"/>
      <c r="T117" s="113"/>
      <c r="U117" s="194">
        <v>4</v>
      </c>
      <c r="V117" s="104">
        <v>6239000000</v>
      </c>
    </row>
    <row r="118" spans="2:24" hidden="1" x14ac:dyDescent="0.15">
      <c r="B118" s="112" t="s">
        <v>626</v>
      </c>
      <c r="C118" s="233" t="s">
        <v>2</v>
      </c>
      <c r="D118" s="104" t="s">
        <v>4</v>
      </c>
      <c r="E118" s="11" t="s">
        <v>627</v>
      </c>
      <c r="F118" s="11" t="s">
        <v>106</v>
      </c>
      <c r="G118" s="11" t="s">
        <v>1</v>
      </c>
      <c r="H118" s="105">
        <v>1450</v>
      </c>
      <c r="I118" s="105"/>
      <c r="J118" s="11" t="s">
        <v>635</v>
      </c>
      <c r="K118" s="113" t="s">
        <v>625</v>
      </c>
      <c r="L118" s="204" t="s">
        <v>238</v>
      </c>
      <c r="M118" s="11" t="s">
        <v>314</v>
      </c>
      <c r="N118" s="11" t="s">
        <v>238</v>
      </c>
      <c r="O118" s="155">
        <v>45222</v>
      </c>
      <c r="P118" s="155">
        <v>45222</v>
      </c>
      <c r="Q118" s="113"/>
      <c r="R118" s="122"/>
    </row>
    <row r="119" spans="2:24" hidden="1" x14ac:dyDescent="0.15">
      <c r="B119" s="112" t="s">
        <v>628</v>
      </c>
      <c r="C119" s="112" t="s">
        <v>2</v>
      </c>
      <c r="D119" s="104" t="s">
        <v>4</v>
      </c>
      <c r="E119" s="104" t="s">
        <v>633</v>
      </c>
      <c r="F119" s="104" t="s">
        <v>629</v>
      </c>
      <c r="G119" s="104" t="s">
        <v>1</v>
      </c>
      <c r="H119" s="255">
        <v>150</v>
      </c>
      <c r="I119" s="255">
        <v>136</v>
      </c>
      <c r="J119" s="104" t="s">
        <v>630</v>
      </c>
      <c r="K119" s="104" t="s">
        <v>631</v>
      </c>
      <c r="L119" s="11" t="s">
        <v>352</v>
      </c>
      <c r="M119" s="112" t="s">
        <v>314</v>
      </c>
      <c r="N119" s="11" t="s">
        <v>352</v>
      </c>
      <c r="O119" s="108">
        <v>45194</v>
      </c>
      <c r="P119" s="108">
        <v>45195</v>
      </c>
      <c r="R119" s="107"/>
      <c r="S119" s="112" t="s">
        <v>57</v>
      </c>
      <c r="T119" s="112"/>
      <c r="U119" s="112">
        <v>3</v>
      </c>
      <c r="V119" s="234"/>
    </row>
    <row r="120" spans="2:24" hidden="1" x14ac:dyDescent="0.15">
      <c r="B120" s="112" t="s">
        <v>632</v>
      </c>
      <c r="C120" s="112" t="s">
        <v>2</v>
      </c>
      <c r="D120" s="104" t="s">
        <v>4</v>
      </c>
      <c r="E120" s="104" t="s">
        <v>634</v>
      </c>
      <c r="F120" s="104" t="s">
        <v>629</v>
      </c>
      <c r="G120" s="104" t="s">
        <v>1</v>
      </c>
      <c r="H120" s="255">
        <v>100</v>
      </c>
      <c r="I120" s="255">
        <v>90</v>
      </c>
      <c r="J120" s="104" t="s">
        <v>630</v>
      </c>
      <c r="K120" s="104" t="s">
        <v>631</v>
      </c>
      <c r="L120" s="11" t="s">
        <v>352</v>
      </c>
      <c r="M120" s="112" t="s">
        <v>314</v>
      </c>
      <c r="N120" s="11" t="s">
        <v>352</v>
      </c>
      <c r="O120" s="108">
        <v>45223</v>
      </c>
      <c r="P120" s="108">
        <v>45224</v>
      </c>
      <c r="R120" s="107"/>
      <c r="S120" s="112" t="s">
        <v>57</v>
      </c>
      <c r="T120" s="112"/>
      <c r="U120" s="112">
        <v>4</v>
      </c>
      <c r="V120" s="234"/>
    </row>
    <row r="121" spans="2:24" hidden="1" x14ac:dyDescent="0.15">
      <c r="B121" s="244" t="s">
        <v>636</v>
      </c>
      <c r="C121" s="234" t="s">
        <v>2</v>
      </c>
      <c r="D121" s="198" t="s">
        <v>4</v>
      </c>
      <c r="E121" s="234" t="s">
        <v>400</v>
      </c>
      <c r="F121" s="198" t="s">
        <v>102</v>
      </c>
      <c r="G121" s="234" t="s">
        <v>1</v>
      </c>
      <c r="H121" s="232">
        <v>1500</v>
      </c>
      <c r="I121" s="232">
        <v>1049.1199999999999</v>
      </c>
      <c r="J121" s="237" t="s">
        <v>341</v>
      </c>
      <c r="K121" s="237" t="s">
        <v>91</v>
      </c>
      <c r="L121" s="237" t="s">
        <v>238</v>
      </c>
      <c r="M121" s="237" t="s">
        <v>314</v>
      </c>
      <c r="N121" s="237" t="s">
        <v>238</v>
      </c>
      <c r="O121" s="238">
        <v>45230</v>
      </c>
      <c r="P121" s="239">
        <v>45231</v>
      </c>
      <c r="Q121" s="244"/>
      <c r="R121" s="234"/>
      <c r="S121" s="233"/>
      <c r="T121" s="234"/>
      <c r="U121" s="235">
        <v>4</v>
      </c>
      <c r="V121" s="234">
        <v>6028000000</v>
      </c>
    </row>
    <row r="122" spans="2:24" hidden="1" x14ac:dyDescent="0.15">
      <c r="B122" s="244" t="s">
        <v>639</v>
      </c>
      <c r="C122" s="234" t="s">
        <v>2</v>
      </c>
      <c r="D122" s="198" t="s">
        <v>4</v>
      </c>
      <c r="E122" s="234" t="s">
        <v>640</v>
      </c>
      <c r="F122" s="198" t="s">
        <v>629</v>
      </c>
      <c r="G122" s="234" t="s">
        <v>1</v>
      </c>
      <c r="H122" s="232">
        <v>5000</v>
      </c>
      <c r="I122" s="232">
        <v>3303</v>
      </c>
      <c r="J122" s="232" t="s">
        <v>108</v>
      </c>
      <c r="K122" s="232" t="s">
        <v>638</v>
      </c>
      <c r="L122" s="237" t="s">
        <v>324</v>
      </c>
      <c r="M122" s="237" t="s">
        <v>314</v>
      </c>
      <c r="N122" s="237" t="s">
        <v>324</v>
      </c>
      <c r="O122" s="238">
        <v>45131</v>
      </c>
      <c r="P122" s="239">
        <v>45162</v>
      </c>
      <c r="Q122" s="244"/>
      <c r="R122" s="234"/>
      <c r="S122" s="112"/>
      <c r="T122" s="234"/>
      <c r="U122" s="235">
        <v>3</v>
      </c>
      <c r="V122" s="234">
        <v>6221304000</v>
      </c>
    </row>
    <row r="123" spans="2:24" hidden="1" x14ac:dyDescent="0.15">
      <c r="B123" s="198" t="s">
        <v>641</v>
      </c>
      <c r="C123" s="233" t="s">
        <v>2</v>
      </c>
      <c r="D123" s="104" t="s">
        <v>0</v>
      </c>
      <c r="E123" s="104" t="s">
        <v>643</v>
      </c>
      <c r="F123" s="198" t="s">
        <v>106</v>
      </c>
      <c r="G123" s="198" t="s">
        <v>1</v>
      </c>
      <c r="H123" s="107">
        <v>500</v>
      </c>
      <c r="I123" s="107">
        <v>300</v>
      </c>
      <c r="J123" s="203" t="s">
        <v>180</v>
      </c>
      <c r="K123" s="11" t="s">
        <v>181</v>
      </c>
      <c r="L123" s="204" t="s">
        <v>324</v>
      </c>
      <c r="M123" s="11" t="s">
        <v>314</v>
      </c>
      <c r="N123" s="11" t="s">
        <v>324</v>
      </c>
      <c r="O123" s="155">
        <v>45056</v>
      </c>
      <c r="P123" s="155">
        <v>45087</v>
      </c>
      <c r="Q123" s="107"/>
      <c r="R123" s="11"/>
      <c r="S123" s="11"/>
      <c r="T123" s="11"/>
      <c r="U123" s="194">
        <v>2</v>
      </c>
      <c r="V123" s="104">
        <v>6221302000</v>
      </c>
    </row>
    <row r="124" spans="2:24" hidden="1" x14ac:dyDescent="0.15">
      <c r="B124" s="198" t="s">
        <v>665</v>
      </c>
      <c r="C124" s="233" t="s">
        <v>2</v>
      </c>
      <c r="D124" s="104" t="s">
        <v>0</v>
      </c>
      <c r="E124" s="104" t="s">
        <v>643</v>
      </c>
      <c r="F124" s="198" t="s">
        <v>106</v>
      </c>
      <c r="G124" s="198" t="s">
        <v>1</v>
      </c>
      <c r="H124" s="107">
        <v>300</v>
      </c>
      <c r="I124" s="107">
        <v>160</v>
      </c>
      <c r="J124" s="203" t="s">
        <v>180</v>
      </c>
      <c r="K124" s="11" t="s">
        <v>642</v>
      </c>
      <c r="L124" s="204" t="s">
        <v>324</v>
      </c>
      <c r="M124" s="11" t="s">
        <v>314</v>
      </c>
      <c r="N124" s="11" t="s">
        <v>324</v>
      </c>
      <c r="O124" s="155">
        <v>45216</v>
      </c>
      <c r="P124" s="155">
        <v>45247</v>
      </c>
      <c r="Q124" s="107"/>
      <c r="R124" s="11"/>
      <c r="S124" s="11"/>
      <c r="T124" s="11"/>
      <c r="U124" s="194">
        <v>4</v>
      </c>
      <c r="V124" s="104">
        <v>6221302000</v>
      </c>
    </row>
    <row r="125" spans="2:24" hidden="1" x14ac:dyDescent="0.15">
      <c r="B125" s="112" t="s">
        <v>645</v>
      </c>
      <c r="C125" s="112" t="s">
        <v>2</v>
      </c>
      <c r="D125" s="104" t="s">
        <v>0</v>
      </c>
      <c r="E125" s="104" t="s">
        <v>644</v>
      </c>
      <c r="F125" s="104" t="s">
        <v>5</v>
      </c>
      <c r="G125" s="104" t="s">
        <v>1</v>
      </c>
      <c r="H125" s="255">
        <v>128.4</v>
      </c>
      <c r="I125" s="255">
        <v>120</v>
      </c>
      <c r="J125" s="253" t="s">
        <v>392</v>
      </c>
      <c r="K125" s="11" t="s">
        <v>393</v>
      </c>
      <c r="L125" s="11" t="s">
        <v>352</v>
      </c>
      <c r="M125" s="112">
        <v>0</v>
      </c>
      <c r="N125" s="11" t="s">
        <v>352</v>
      </c>
      <c r="O125" s="108">
        <v>45205</v>
      </c>
      <c r="P125" s="108">
        <v>45205</v>
      </c>
      <c r="Q125" s="107"/>
      <c r="R125" s="11"/>
      <c r="S125" s="11"/>
      <c r="T125" s="11"/>
      <c r="U125" s="194"/>
      <c r="V125" s="104"/>
    </row>
    <row r="126" spans="2:24" hidden="1" x14ac:dyDescent="0.15">
      <c r="B126" s="112" t="s">
        <v>646</v>
      </c>
      <c r="C126" s="233" t="s">
        <v>2</v>
      </c>
      <c r="D126" s="104" t="s">
        <v>4</v>
      </c>
      <c r="E126" s="104" t="s">
        <v>647</v>
      </c>
      <c r="F126" s="104" t="s">
        <v>5</v>
      </c>
      <c r="G126" s="198" t="s">
        <v>1</v>
      </c>
      <c r="H126" s="270">
        <v>195.2</v>
      </c>
      <c r="I126" s="107">
        <v>189.57</v>
      </c>
      <c r="J126" s="107" t="s">
        <v>452</v>
      </c>
      <c r="K126" s="203" t="s">
        <v>112</v>
      </c>
      <c r="L126" s="11" t="s">
        <v>352</v>
      </c>
      <c r="M126" s="126" t="s">
        <v>314</v>
      </c>
      <c r="N126" s="11" t="s">
        <v>352</v>
      </c>
      <c r="O126" s="108">
        <v>45215</v>
      </c>
      <c r="P126" s="108">
        <v>45215</v>
      </c>
      <c r="Q126" s="107"/>
      <c r="R126" s="11"/>
      <c r="S126" s="11"/>
      <c r="T126" s="11"/>
      <c r="U126" s="194"/>
      <c r="V126" s="104"/>
    </row>
    <row r="127" spans="2:24" hidden="1" x14ac:dyDescent="0.15">
      <c r="B127" s="247" t="s">
        <v>648</v>
      </c>
      <c r="C127" s="11" t="s">
        <v>2</v>
      </c>
      <c r="D127" s="11" t="s">
        <v>4</v>
      </c>
      <c r="E127" s="266" t="s">
        <v>256</v>
      </c>
      <c r="F127" s="198" t="s">
        <v>5</v>
      </c>
      <c r="G127" s="11" t="s">
        <v>1</v>
      </c>
      <c r="H127" s="105">
        <v>334.24</v>
      </c>
      <c r="I127" s="105">
        <v>344.27</v>
      </c>
      <c r="J127" s="11" t="s">
        <v>351</v>
      </c>
      <c r="K127" s="11" t="s">
        <v>92</v>
      </c>
      <c r="L127" s="11" t="s">
        <v>352</v>
      </c>
      <c r="M127" s="11" t="s">
        <v>314</v>
      </c>
      <c r="N127" s="11" t="s">
        <v>352</v>
      </c>
      <c r="O127" s="155">
        <v>45219</v>
      </c>
      <c r="P127" s="155">
        <v>45219</v>
      </c>
      <c r="Q127" s="107"/>
      <c r="R127" s="11"/>
      <c r="S127" s="11"/>
      <c r="T127" s="11"/>
      <c r="U127" s="194"/>
      <c r="V127" s="104"/>
    </row>
    <row r="128" spans="2:24" hidden="1" x14ac:dyDescent="0.15">
      <c r="B128" s="112" t="s">
        <v>649</v>
      </c>
      <c r="C128" s="233" t="s">
        <v>2</v>
      </c>
      <c r="D128" s="104" t="s">
        <v>0</v>
      </c>
      <c r="E128" s="11" t="s">
        <v>650</v>
      </c>
      <c r="F128" s="11" t="s">
        <v>106</v>
      </c>
      <c r="G128" s="11" t="s">
        <v>85</v>
      </c>
      <c r="H128" s="105">
        <v>400</v>
      </c>
      <c r="I128" s="105">
        <v>350</v>
      </c>
      <c r="J128" s="10" t="s">
        <v>651</v>
      </c>
      <c r="K128" s="11" t="s">
        <v>652</v>
      </c>
      <c r="L128" s="204" t="s">
        <v>324</v>
      </c>
      <c r="M128" s="11" t="s">
        <v>314</v>
      </c>
      <c r="N128" s="11" t="s">
        <v>324</v>
      </c>
      <c r="O128" s="155">
        <v>45239</v>
      </c>
      <c r="P128" s="155"/>
      <c r="Q128" s="107"/>
      <c r="R128" s="11"/>
      <c r="S128" s="11"/>
      <c r="T128" s="11"/>
      <c r="U128" s="194">
        <v>4</v>
      </c>
      <c r="V128" s="104">
        <v>6299000000</v>
      </c>
    </row>
    <row r="129" spans="2:22" hidden="1" x14ac:dyDescent="0.15">
      <c r="B129" s="112" t="s">
        <v>653</v>
      </c>
      <c r="C129" s="112" t="s">
        <v>2</v>
      </c>
      <c r="D129" s="271" t="s">
        <v>4</v>
      </c>
      <c r="E129" s="11" t="s">
        <v>535</v>
      </c>
      <c r="F129" s="104" t="s">
        <v>5</v>
      </c>
      <c r="G129" s="104" t="s">
        <v>1</v>
      </c>
      <c r="H129" s="105">
        <v>223.92</v>
      </c>
      <c r="I129" s="105">
        <v>210.01</v>
      </c>
      <c r="J129" s="253" t="s">
        <v>617</v>
      </c>
      <c r="K129" s="11" t="s">
        <v>199</v>
      </c>
      <c r="L129" s="11" t="s">
        <v>352</v>
      </c>
      <c r="M129" s="113">
        <v>0</v>
      </c>
      <c r="N129" s="11" t="s">
        <v>352</v>
      </c>
      <c r="O129" s="155">
        <v>45229</v>
      </c>
      <c r="P129" s="155">
        <v>45229</v>
      </c>
    </row>
    <row r="130" spans="2:22" hidden="1" x14ac:dyDescent="0.15">
      <c r="B130" s="112" t="s">
        <v>654</v>
      </c>
      <c r="C130" s="112" t="s">
        <v>2</v>
      </c>
      <c r="D130" s="271" t="s">
        <v>4</v>
      </c>
      <c r="E130" s="11" t="s">
        <v>535</v>
      </c>
      <c r="F130" s="104" t="s">
        <v>5</v>
      </c>
      <c r="G130" s="104" t="s">
        <v>1</v>
      </c>
      <c r="H130" s="105">
        <v>30.97</v>
      </c>
      <c r="I130" s="105">
        <v>210.01</v>
      </c>
      <c r="J130" s="253" t="s">
        <v>617</v>
      </c>
      <c r="K130" s="11" t="s">
        <v>199</v>
      </c>
      <c r="L130" s="11" t="s">
        <v>352</v>
      </c>
      <c r="M130" s="113">
        <v>0</v>
      </c>
      <c r="N130" s="11" t="s">
        <v>352</v>
      </c>
      <c r="O130" s="155">
        <v>45166</v>
      </c>
      <c r="P130" s="155">
        <v>45166</v>
      </c>
    </row>
    <row r="131" spans="2:22" hidden="1" x14ac:dyDescent="0.15">
      <c r="B131" s="244" t="s">
        <v>657</v>
      </c>
      <c r="C131" s="234" t="s">
        <v>2</v>
      </c>
      <c r="D131" s="198" t="s">
        <v>4</v>
      </c>
      <c r="E131" s="234" t="s">
        <v>400</v>
      </c>
      <c r="F131" s="198" t="s">
        <v>102</v>
      </c>
      <c r="G131" s="234" t="s">
        <v>1</v>
      </c>
      <c r="H131" s="232">
        <v>677.6</v>
      </c>
      <c r="I131" s="232">
        <v>633.98</v>
      </c>
      <c r="J131" s="237" t="s">
        <v>341</v>
      </c>
      <c r="K131" s="237" t="s">
        <v>91</v>
      </c>
      <c r="L131" s="237" t="s">
        <v>238</v>
      </c>
      <c r="M131" s="237" t="s">
        <v>314</v>
      </c>
      <c r="N131" s="237" t="s">
        <v>238</v>
      </c>
      <c r="O131" s="238">
        <v>45244</v>
      </c>
      <c r="P131" s="239">
        <v>45260</v>
      </c>
      <c r="Q131" s="244"/>
      <c r="R131" s="234"/>
      <c r="S131" s="233"/>
      <c r="T131" s="234"/>
      <c r="U131" s="235">
        <v>4</v>
      </c>
      <c r="V131" s="234">
        <v>6028000000</v>
      </c>
    </row>
    <row r="132" spans="2:22" hidden="1" x14ac:dyDescent="0.15">
      <c r="B132" s="247" t="s">
        <v>658</v>
      </c>
      <c r="C132" s="11" t="s">
        <v>2</v>
      </c>
      <c r="D132" s="11" t="s">
        <v>4</v>
      </c>
      <c r="E132" s="266" t="s">
        <v>660</v>
      </c>
      <c r="F132" s="198" t="s">
        <v>106</v>
      </c>
      <c r="G132" s="11" t="s">
        <v>1</v>
      </c>
      <c r="H132" s="105">
        <v>250</v>
      </c>
      <c r="I132" s="105">
        <v>195</v>
      </c>
      <c r="J132" s="11" t="s">
        <v>114</v>
      </c>
      <c r="K132" s="11" t="s">
        <v>89</v>
      </c>
      <c r="L132" s="11" t="s">
        <v>324</v>
      </c>
      <c r="M132" s="11" t="s">
        <v>314</v>
      </c>
      <c r="N132" s="11" t="s">
        <v>324</v>
      </c>
      <c r="O132" s="155">
        <v>45245</v>
      </c>
      <c r="P132" s="155">
        <v>45275</v>
      </c>
      <c r="Q132" s="11"/>
      <c r="R132" s="107"/>
      <c r="S132" s="11"/>
      <c r="T132" s="11"/>
      <c r="U132" s="11">
        <v>4</v>
      </c>
      <c r="V132" s="11">
        <v>6028000000</v>
      </c>
    </row>
    <row r="133" spans="2:22" hidden="1" x14ac:dyDescent="0.15">
      <c r="B133" s="247" t="s">
        <v>664</v>
      </c>
      <c r="C133" s="11" t="s">
        <v>2</v>
      </c>
      <c r="D133" s="11" t="s">
        <v>4</v>
      </c>
      <c r="E133" s="266" t="s">
        <v>661</v>
      </c>
      <c r="F133" s="198" t="s">
        <v>106</v>
      </c>
      <c r="G133" s="11" t="s">
        <v>1</v>
      </c>
      <c r="H133" s="105">
        <v>1000</v>
      </c>
      <c r="I133" s="105">
        <v>924</v>
      </c>
      <c r="J133" s="11" t="s">
        <v>114</v>
      </c>
      <c r="K133" s="11" t="s">
        <v>659</v>
      </c>
      <c r="L133" s="11" t="s">
        <v>324</v>
      </c>
      <c r="M133" s="11" t="s">
        <v>314</v>
      </c>
      <c r="N133" s="11" t="s">
        <v>324</v>
      </c>
      <c r="O133" s="155">
        <v>45245</v>
      </c>
      <c r="P133" s="155">
        <v>45275</v>
      </c>
      <c r="Q133" s="11"/>
      <c r="R133" s="107"/>
      <c r="S133" s="11"/>
      <c r="T133" s="11"/>
      <c r="U133" s="11">
        <v>4</v>
      </c>
      <c r="V133" s="11">
        <v>6028000000</v>
      </c>
    </row>
    <row r="134" spans="2:22" hidden="1" x14ac:dyDescent="0.15">
      <c r="B134" s="112" t="s">
        <v>662</v>
      </c>
      <c r="C134" s="11" t="s">
        <v>2</v>
      </c>
      <c r="D134" s="104" t="s">
        <v>0</v>
      </c>
      <c r="E134" s="104" t="s">
        <v>663</v>
      </c>
      <c r="F134" s="104" t="s">
        <v>106</v>
      </c>
      <c r="G134" s="104"/>
      <c r="H134" s="270"/>
      <c r="I134" s="107"/>
      <c r="J134" s="104" t="s">
        <v>419</v>
      </c>
      <c r="K134" s="104" t="s">
        <v>151</v>
      </c>
      <c r="L134" s="11" t="s">
        <v>324</v>
      </c>
      <c r="M134" s="126" t="s">
        <v>314</v>
      </c>
      <c r="N134" s="11" t="s">
        <v>352</v>
      </c>
      <c r="O134" s="108"/>
      <c r="P134" s="108"/>
      <c r="Q134" s="11"/>
      <c r="R134" s="107"/>
      <c r="S134" s="112" t="s">
        <v>57</v>
      </c>
      <c r="T134" s="112"/>
      <c r="U134" s="112">
        <v>4</v>
      </c>
      <c r="V134" s="234">
        <v>6221301000</v>
      </c>
    </row>
    <row r="135" spans="2:22" hidden="1" x14ac:dyDescent="0.15">
      <c r="B135" s="112" t="s">
        <v>666</v>
      </c>
      <c r="C135" s="11" t="s">
        <v>2</v>
      </c>
      <c r="D135" s="104" t="s">
        <v>0</v>
      </c>
      <c r="E135" s="104" t="s">
        <v>670</v>
      </c>
      <c r="F135" s="104" t="s">
        <v>3</v>
      </c>
      <c r="G135" s="104" t="s">
        <v>1</v>
      </c>
      <c r="H135" s="270">
        <v>1499</v>
      </c>
      <c r="I135" s="107">
        <v>2400</v>
      </c>
      <c r="J135" s="104" t="s">
        <v>668</v>
      </c>
      <c r="K135" s="104" t="s">
        <v>669</v>
      </c>
      <c r="L135" s="11" t="s">
        <v>324</v>
      </c>
      <c r="M135" s="126" t="s">
        <v>314</v>
      </c>
      <c r="N135" s="11" t="s">
        <v>324</v>
      </c>
      <c r="O135" s="108">
        <v>45221</v>
      </c>
      <c r="P135" s="108">
        <v>45252</v>
      </c>
      <c r="Q135" s="11"/>
      <c r="R135" s="107"/>
      <c r="S135" s="112" t="s">
        <v>57</v>
      </c>
      <c r="T135" s="112"/>
      <c r="U135" s="112">
        <v>4</v>
      </c>
      <c r="V135" s="234">
        <v>6221301000</v>
      </c>
    </row>
    <row r="136" spans="2:22" hidden="1" x14ac:dyDescent="0.15">
      <c r="B136" s="112" t="s">
        <v>671</v>
      </c>
      <c r="C136" s="11" t="s">
        <v>2</v>
      </c>
      <c r="D136" s="104" t="s">
        <v>0</v>
      </c>
      <c r="E136" s="104" t="s">
        <v>667</v>
      </c>
      <c r="F136" s="104" t="s">
        <v>3</v>
      </c>
      <c r="G136" s="104" t="s">
        <v>1</v>
      </c>
      <c r="H136" s="270">
        <v>2400</v>
      </c>
      <c r="I136" s="107">
        <v>2400</v>
      </c>
      <c r="J136" s="104" t="s">
        <v>668</v>
      </c>
      <c r="K136" s="104" t="s">
        <v>669</v>
      </c>
      <c r="L136" s="11" t="s">
        <v>324</v>
      </c>
      <c r="M136" s="126" t="s">
        <v>314</v>
      </c>
      <c r="N136" s="11" t="s">
        <v>324</v>
      </c>
      <c r="O136" s="108">
        <v>45252</v>
      </c>
      <c r="P136" s="108">
        <v>45282</v>
      </c>
      <c r="Q136" s="11"/>
      <c r="R136" s="107"/>
      <c r="S136" s="112" t="s">
        <v>57</v>
      </c>
      <c r="T136" s="112"/>
      <c r="U136" s="112">
        <v>4</v>
      </c>
      <c r="V136" s="234">
        <v>6221301000</v>
      </c>
    </row>
    <row r="137" spans="2:22" hidden="1" x14ac:dyDescent="0.15">
      <c r="B137" s="198" t="s">
        <v>672</v>
      </c>
      <c r="C137" s="233" t="s">
        <v>2</v>
      </c>
      <c r="D137" s="104" t="s">
        <v>0</v>
      </c>
      <c r="E137" s="104" t="s">
        <v>673</v>
      </c>
      <c r="F137" s="198" t="s">
        <v>106</v>
      </c>
      <c r="G137" s="198" t="s">
        <v>1</v>
      </c>
      <c r="H137" s="107">
        <v>700</v>
      </c>
      <c r="I137" s="107">
        <v>560</v>
      </c>
      <c r="J137" s="203" t="s">
        <v>180</v>
      </c>
      <c r="K137" s="11" t="s">
        <v>181</v>
      </c>
      <c r="L137" s="204" t="s">
        <v>324</v>
      </c>
      <c r="M137" s="11" t="s">
        <v>314</v>
      </c>
      <c r="N137" s="11" t="s">
        <v>324</v>
      </c>
      <c r="O137" s="155" t="s">
        <v>674</v>
      </c>
      <c r="P137" s="155">
        <v>45258</v>
      </c>
      <c r="Q137" s="107"/>
      <c r="R137" s="11"/>
      <c r="S137" s="11"/>
      <c r="T137" s="11"/>
      <c r="U137" s="194">
        <v>4</v>
      </c>
      <c r="V137" s="104">
        <v>6221302000</v>
      </c>
    </row>
    <row r="138" spans="2:22" hidden="1" x14ac:dyDescent="0.15">
      <c r="B138" s="198" t="s">
        <v>675</v>
      </c>
      <c r="C138" s="233" t="s">
        <v>2</v>
      </c>
      <c r="D138" s="104" t="s">
        <v>0</v>
      </c>
      <c r="E138" s="104" t="s">
        <v>676</v>
      </c>
      <c r="F138" s="198" t="s">
        <v>5</v>
      </c>
      <c r="G138" s="198" t="s">
        <v>1</v>
      </c>
      <c r="H138" s="107"/>
      <c r="I138" s="107"/>
      <c r="J138" s="203"/>
      <c r="K138" s="11"/>
      <c r="L138" s="204"/>
      <c r="M138" s="11"/>
      <c r="N138" s="11"/>
      <c r="O138" s="155"/>
      <c r="P138" s="155"/>
      <c r="Q138" s="107"/>
      <c r="R138" s="11"/>
      <c r="S138" s="11"/>
      <c r="T138" s="11"/>
      <c r="U138" s="194">
        <v>4</v>
      </c>
      <c r="V138" s="104">
        <v>6270000000</v>
      </c>
    </row>
    <row r="139" spans="2:22" ht="73.5" x14ac:dyDescent="0.15">
      <c r="B139" s="198" t="s">
        <v>677</v>
      </c>
      <c r="C139" s="233" t="s">
        <v>288</v>
      </c>
      <c r="D139" s="104" t="s">
        <v>0</v>
      </c>
      <c r="E139" s="104" t="s">
        <v>678</v>
      </c>
      <c r="F139" s="198" t="s">
        <v>3</v>
      </c>
      <c r="G139" s="11" t="s">
        <v>85</v>
      </c>
      <c r="H139" s="107"/>
      <c r="I139" s="107"/>
      <c r="J139" s="203"/>
      <c r="K139" s="11"/>
      <c r="L139" s="204"/>
      <c r="M139" s="11"/>
      <c r="N139" s="11"/>
      <c r="O139" s="155"/>
      <c r="P139" s="155"/>
      <c r="Q139" s="282" t="s">
        <v>774</v>
      </c>
      <c r="R139" s="11"/>
      <c r="S139" s="11"/>
      <c r="T139" s="11"/>
      <c r="U139" s="194">
        <v>4</v>
      </c>
      <c r="V139" s="104">
        <v>6296000000</v>
      </c>
    </row>
    <row r="140" spans="2:22" hidden="1" x14ac:dyDescent="0.15">
      <c r="B140" s="198" t="s">
        <v>679</v>
      </c>
      <c r="C140" s="233" t="s">
        <v>2</v>
      </c>
      <c r="D140" s="104" t="s">
        <v>0</v>
      </c>
      <c r="E140" s="104" t="s">
        <v>680</v>
      </c>
      <c r="F140" s="198" t="s">
        <v>5</v>
      </c>
      <c r="G140" s="11" t="s">
        <v>1</v>
      </c>
      <c r="H140" s="107">
        <v>5149.87</v>
      </c>
      <c r="I140" s="107">
        <v>4812.96</v>
      </c>
      <c r="J140" s="203" t="s">
        <v>710</v>
      </c>
      <c r="K140" s="11" t="s">
        <v>709</v>
      </c>
      <c r="L140" s="204" t="s">
        <v>322</v>
      </c>
      <c r="M140" s="11" t="s">
        <v>314</v>
      </c>
      <c r="N140" s="11" t="s">
        <v>322</v>
      </c>
      <c r="O140" s="155">
        <v>45274</v>
      </c>
      <c r="P140" s="155">
        <v>45288</v>
      </c>
      <c r="Q140" s="107"/>
      <c r="R140" s="11"/>
      <c r="S140" s="11"/>
      <c r="T140" s="11"/>
      <c r="U140" s="194">
        <v>4</v>
      </c>
      <c r="V140" s="104"/>
    </row>
    <row r="141" spans="2:22" hidden="1" x14ac:dyDescent="0.15">
      <c r="B141" s="198" t="s">
        <v>681</v>
      </c>
      <c r="C141" s="233" t="s">
        <v>2</v>
      </c>
      <c r="D141" s="104" t="s">
        <v>0</v>
      </c>
      <c r="E141" s="104" t="s">
        <v>682</v>
      </c>
      <c r="F141" s="198" t="s">
        <v>86</v>
      </c>
      <c r="G141" s="11" t="s">
        <v>1</v>
      </c>
      <c r="H141" s="107">
        <v>288</v>
      </c>
      <c r="I141" s="107">
        <v>288</v>
      </c>
      <c r="J141" s="203" t="s">
        <v>683</v>
      </c>
      <c r="K141" s="11" t="s">
        <v>684</v>
      </c>
      <c r="L141" s="204" t="s">
        <v>685</v>
      </c>
      <c r="M141" s="11" t="s">
        <v>314</v>
      </c>
      <c r="N141" s="11" t="s">
        <v>685</v>
      </c>
      <c r="O141" s="155">
        <v>45261</v>
      </c>
      <c r="P141" s="155">
        <v>45261</v>
      </c>
      <c r="Q141" s="107"/>
      <c r="R141" s="11"/>
      <c r="S141" s="11"/>
      <c r="T141" s="11"/>
      <c r="U141" s="194">
        <v>4</v>
      </c>
      <c r="V141" s="104">
        <v>6490000000</v>
      </c>
    </row>
    <row r="142" spans="2:22" hidden="1" x14ac:dyDescent="0.15">
      <c r="B142" s="198" t="s">
        <v>686</v>
      </c>
      <c r="C142" s="233" t="s">
        <v>2</v>
      </c>
      <c r="D142" s="104" t="s">
        <v>0</v>
      </c>
      <c r="E142" s="104" t="s">
        <v>687</v>
      </c>
      <c r="F142" s="198" t="s">
        <v>86</v>
      </c>
      <c r="G142" s="11" t="s">
        <v>1</v>
      </c>
      <c r="H142" s="107">
        <v>990</v>
      </c>
      <c r="I142" s="107">
        <v>990</v>
      </c>
      <c r="J142" s="203" t="s">
        <v>688</v>
      </c>
      <c r="K142" s="11" t="s">
        <v>689</v>
      </c>
      <c r="L142" s="204" t="s">
        <v>238</v>
      </c>
      <c r="M142" s="11" t="s">
        <v>314</v>
      </c>
      <c r="N142" s="11" t="s">
        <v>238</v>
      </c>
      <c r="O142" s="155">
        <v>45261</v>
      </c>
      <c r="P142" s="155">
        <v>45261</v>
      </c>
      <c r="Q142" s="107"/>
      <c r="R142" s="11"/>
      <c r="S142" s="11"/>
      <c r="T142" s="11"/>
      <c r="U142" s="194">
        <v>4</v>
      </c>
      <c r="V142" s="104">
        <v>6270000000</v>
      </c>
    </row>
    <row r="143" spans="2:22" hidden="1" x14ac:dyDescent="0.15">
      <c r="B143" s="198" t="s">
        <v>690</v>
      </c>
      <c r="C143" s="233" t="s">
        <v>2</v>
      </c>
      <c r="D143" s="104" t="s">
        <v>4</v>
      </c>
      <c r="E143" s="104" t="s">
        <v>691</v>
      </c>
      <c r="F143" s="198" t="s">
        <v>86</v>
      </c>
      <c r="G143" s="11" t="s">
        <v>1</v>
      </c>
      <c r="H143" s="107">
        <v>1504.33</v>
      </c>
      <c r="I143" s="107">
        <v>1468.52</v>
      </c>
      <c r="J143" s="203" t="s">
        <v>718</v>
      </c>
      <c r="K143" s="11" t="s">
        <v>719</v>
      </c>
      <c r="L143" s="204" t="s">
        <v>238</v>
      </c>
      <c r="M143" s="11" t="s">
        <v>314</v>
      </c>
      <c r="N143" s="11" t="s">
        <v>238</v>
      </c>
      <c r="O143" s="155">
        <v>45271</v>
      </c>
      <c r="P143" s="155">
        <v>45271</v>
      </c>
      <c r="Q143" s="107"/>
      <c r="R143" s="11"/>
      <c r="S143" s="11"/>
      <c r="T143" s="11"/>
      <c r="U143" s="194">
        <v>4</v>
      </c>
      <c r="V143" s="104">
        <v>6270000000</v>
      </c>
    </row>
    <row r="144" spans="2:22" hidden="1" x14ac:dyDescent="0.15">
      <c r="B144" s="112" t="s">
        <v>692</v>
      </c>
      <c r="C144" s="11" t="s">
        <v>2</v>
      </c>
      <c r="D144" s="26" t="s">
        <v>74</v>
      </c>
      <c r="E144" s="85" t="s">
        <v>693</v>
      </c>
      <c r="F144" s="6" t="s">
        <v>5</v>
      </c>
      <c r="G144" s="10" t="s">
        <v>1</v>
      </c>
      <c r="H144" s="105">
        <v>1475</v>
      </c>
      <c r="I144" s="105" t="s">
        <v>697</v>
      </c>
      <c r="J144" s="4" t="s">
        <v>107</v>
      </c>
      <c r="K144" s="3" t="s">
        <v>83</v>
      </c>
      <c r="L144" s="10" t="s">
        <v>352</v>
      </c>
      <c r="M144" s="10">
        <v>0</v>
      </c>
      <c r="N144" s="10" t="s">
        <v>352</v>
      </c>
      <c r="O144" s="61">
        <v>45251</v>
      </c>
      <c r="P144" s="130">
        <v>45251</v>
      </c>
      <c r="Q144" s="155"/>
      <c r="R144" s="155"/>
      <c r="S144" s="71"/>
      <c r="U144" s="10">
        <v>4</v>
      </c>
      <c r="V144" s="71">
        <v>6221003000</v>
      </c>
    </row>
    <row r="145" spans="1:24" hidden="1" x14ac:dyDescent="0.15">
      <c r="B145" s="112" t="s">
        <v>694</v>
      </c>
      <c r="C145" s="11" t="s">
        <v>2</v>
      </c>
      <c r="D145" s="26" t="s">
        <v>4</v>
      </c>
      <c r="E145" s="85" t="s">
        <v>715</v>
      </c>
      <c r="F145" s="6" t="s">
        <v>3</v>
      </c>
      <c r="G145" s="10" t="s">
        <v>1</v>
      </c>
      <c r="H145" s="10">
        <v>446.4</v>
      </c>
      <c r="I145" s="10">
        <v>446.4</v>
      </c>
      <c r="J145" s="4" t="s">
        <v>716</v>
      </c>
      <c r="K145" s="3" t="s">
        <v>717</v>
      </c>
      <c r="L145" s="10" t="str">
        <f>+L144</f>
        <v>1 DÍA</v>
      </c>
      <c r="M145" s="106" t="s">
        <v>314</v>
      </c>
      <c r="N145" s="106" t="s">
        <v>238</v>
      </c>
      <c r="O145" s="284">
        <v>45261</v>
      </c>
      <c r="P145" s="155">
        <v>45261</v>
      </c>
      <c r="Q145" s="71"/>
      <c r="R145" s="10"/>
      <c r="S145" s="194"/>
      <c r="T145" s="113"/>
      <c r="U145" s="113"/>
      <c r="V145" s="113"/>
    </row>
    <row r="146" spans="1:24" hidden="1" x14ac:dyDescent="0.15">
      <c r="B146" s="112" t="s">
        <v>695</v>
      </c>
      <c r="C146" s="11" t="s">
        <v>2</v>
      </c>
      <c r="D146" s="26" t="s">
        <v>74</v>
      </c>
      <c r="E146" s="85" t="s">
        <v>696</v>
      </c>
      <c r="F146" s="6" t="s">
        <v>5</v>
      </c>
      <c r="G146" s="10" t="s">
        <v>1</v>
      </c>
      <c r="H146" s="285">
        <v>167.79</v>
      </c>
      <c r="I146" s="285">
        <v>156.81</v>
      </c>
      <c r="J146" s="4" t="s">
        <v>703</v>
      </c>
      <c r="K146" s="3" t="s">
        <v>704</v>
      </c>
      <c r="L146" s="10">
        <v>1</v>
      </c>
      <c r="M146" s="106" t="s">
        <v>314</v>
      </c>
      <c r="N146" s="106" t="s">
        <v>352</v>
      </c>
      <c r="O146" s="284">
        <v>45247</v>
      </c>
      <c r="P146" s="155">
        <v>45247</v>
      </c>
      <c r="Q146" s="71"/>
      <c r="R146" s="10">
        <v>1</v>
      </c>
      <c r="S146" s="194"/>
      <c r="T146" s="113"/>
      <c r="U146" s="11">
        <v>4</v>
      </c>
      <c r="V146" s="11">
        <v>6221002000</v>
      </c>
    </row>
    <row r="147" spans="1:24" hidden="1" x14ac:dyDescent="0.15">
      <c r="B147" s="112" t="s">
        <v>698</v>
      </c>
      <c r="C147" s="112" t="s">
        <v>2</v>
      </c>
      <c r="D147" s="271" t="s">
        <v>4</v>
      </c>
      <c r="E147" s="11" t="s">
        <v>701</v>
      </c>
      <c r="F147" s="104" t="s">
        <v>5</v>
      </c>
      <c r="G147" s="104" t="s">
        <v>1</v>
      </c>
      <c r="H147" s="105">
        <v>205.12</v>
      </c>
      <c r="I147" s="105">
        <v>194.1</v>
      </c>
      <c r="J147" s="253" t="s">
        <v>617</v>
      </c>
      <c r="K147" s="11" t="s">
        <v>199</v>
      </c>
      <c r="L147" s="11" t="s">
        <v>352</v>
      </c>
      <c r="M147" s="113">
        <v>0</v>
      </c>
      <c r="N147" s="11" t="s">
        <v>352</v>
      </c>
      <c r="O147" s="155">
        <v>45149</v>
      </c>
      <c r="P147" s="155">
        <v>45149</v>
      </c>
      <c r="R147" s="122"/>
      <c r="S147" s="113"/>
      <c r="T147" s="113"/>
      <c r="U147" s="11">
        <v>4</v>
      </c>
      <c r="V147" s="112">
        <v>6221402000</v>
      </c>
    </row>
    <row r="148" spans="1:24" hidden="1" x14ac:dyDescent="0.15">
      <c r="B148" s="112" t="s">
        <v>699</v>
      </c>
      <c r="C148" s="112" t="s">
        <v>2</v>
      </c>
      <c r="D148" s="271" t="s">
        <v>4</v>
      </c>
      <c r="E148" s="11" t="s">
        <v>535</v>
      </c>
      <c r="F148" s="104" t="s">
        <v>5</v>
      </c>
      <c r="G148" s="104" t="s">
        <v>1</v>
      </c>
      <c r="H148" s="105">
        <v>59.91</v>
      </c>
      <c r="I148" s="105">
        <v>55.62</v>
      </c>
      <c r="J148" s="253" t="s">
        <v>617</v>
      </c>
      <c r="K148" s="11" t="s">
        <v>199</v>
      </c>
      <c r="L148" s="11" t="s">
        <v>352</v>
      </c>
      <c r="M148" s="113">
        <v>0</v>
      </c>
      <c r="N148" s="11" t="s">
        <v>352</v>
      </c>
      <c r="O148" s="155">
        <v>45160</v>
      </c>
      <c r="P148" s="155">
        <v>45160</v>
      </c>
      <c r="R148" s="122"/>
      <c r="S148" s="113"/>
      <c r="T148" s="113"/>
      <c r="U148" s="11">
        <v>4</v>
      </c>
      <c r="V148" s="112">
        <v>6221402000</v>
      </c>
    </row>
    <row r="149" spans="1:24" hidden="1" x14ac:dyDescent="0.15">
      <c r="B149" s="112" t="s">
        <v>700</v>
      </c>
      <c r="C149" s="112" t="s">
        <v>2</v>
      </c>
      <c r="D149" s="271" t="s">
        <v>4</v>
      </c>
      <c r="E149" s="11" t="s">
        <v>702</v>
      </c>
      <c r="F149" s="104" t="s">
        <v>5</v>
      </c>
      <c r="G149" s="104" t="s">
        <v>1</v>
      </c>
      <c r="H149" s="105">
        <v>449.2</v>
      </c>
      <c r="I149" s="105">
        <v>420.13</v>
      </c>
      <c r="J149" s="253" t="s">
        <v>617</v>
      </c>
      <c r="K149" s="11" t="s">
        <v>199</v>
      </c>
      <c r="L149" s="11" t="s">
        <v>352</v>
      </c>
      <c r="M149" s="113">
        <v>0</v>
      </c>
      <c r="N149" s="11" t="s">
        <v>352</v>
      </c>
      <c r="O149" s="155">
        <v>45252</v>
      </c>
      <c r="P149" s="155">
        <v>45252</v>
      </c>
      <c r="R149" s="122"/>
      <c r="S149" s="113"/>
      <c r="T149" s="113"/>
      <c r="U149" s="11">
        <v>4</v>
      </c>
      <c r="V149" s="112">
        <v>6221402000</v>
      </c>
    </row>
    <row r="150" spans="1:24" s="8" customFormat="1" hidden="1" x14ac:dyDescent="0.15">
      <c r="A150" s="249"/>
      <c r="B150" s="112" t="s">
        <v>705</v>
      </c>
      <c r="C150" s="233" t="s">
        <v>2</v>
      </c>
      <c r="D150" s="104" t="s">
        <v>0</v>
      </c>
      <c r="E150" s="104" t="s">
        <v>706</v>
      </c>
      <c r="F150" s="198" t="s">
        <v>5</v>
      </c>
      <c r="G150" s="198" t="s">
        <v>1</v>
      </c>
      <c r="H150" s="107">
        <v>119.22</v>
      </c>
      <c r="I150" s="107">
        <v>111.42</v>
      </c>
      <c r="J150" s="203" t="s">
        <v>436</v>
      </c>
      <c r="K150" s="11" t="s">
        <v>437</v>
      </c>
      <c r="L150" s="11" t="s">
        <v>352</v>
      </c>
      <c r="M150" s="112">
        <f>+M149</f>
        <v>0</v>
      </c>
      <c r="N150" s="11" t="s">
        <v>352</v>
      </c>
      <c r="O150" s="108">
        <v>45250</v>
      </c>
      <c r="P150" s="108">
        <v>45250</v>
      </c>
      <c r="Q150" s="107"/>
      <c r="R150" s="112"/>
      <c r="S150" s="112"/>
      <c r="T150" s="112"/>
      <c r="U150" s="11">
        <v>4</v>
      </c>
      <c r="V150" s="104">
        <v>6221002000</v>
      </c>
      <c r="W150" s="249"/>
      <c r="X150" s="249"/>
    </row>
    <row r="151" spans="1:24" hidden="1" x14ac:dyDescent="0.15">
      <c r="B151" s="198" t="s">
        <v>707</v>
      </c>
      <c r="C151" s="233" t="s">
        <v>2</v>
      </c>
      <c r="D151" s="104" t="s">
        <v>0</v>
      </c>
      <c r="E151" s="104" t="s">
        <v>708</v>
      </c>
      <c r="F151" s="198" t="s">
        <v>5</v>
      </c>
      <c r="G151" s="198" t="s">
        <v>1</v>
      </c>
      <c r="H151" s="107">
        <v>418.53</v>
      </c>
      <c r="I151" s="107">
        <v>391.14</v>
      </c>
      <c r="J151" s="253" t="s">
        <v>385</v>
      </c>
      <c r="K151" s="11" t="s">
        <v>152</v>
      </c>
      <c r="L151" s="11" t="s">
        <v>352</v>
      </c>
      <c r="M151" s="11" t="s">
        <v>314</v>
      </c>
      <c r="N151" s="11" t="s">
        <v>352</v>
      </c>
      <c r="O151" s="155">
        <v>45271</v>
      </c>
      <c r="P151" s="155">
        <v>45271</v>
      </c>
      <c r="Q151" s="250"/>
      <c r="R151" s="122"/>
      <c r="S151" s="250"/>
      <c r="T151" s="250"/>
      <c r="U151" s="112">
        <v>4</v>
      </c>
      <c r="V151" s="71">
        <v>6221002000</v>
      </c>
      <c r="W151" s="249"/>
      <c r="X151" s="249"/>
    </row>
    <row r="152" spans="1:24" hidden="1" x14ac:dyDescent="0.15">
      <c r="B152" s="198" t="s">
        <v>711</v>
      </c>
      <c r="C152" s="233" t="s">
        <v>2</v>
      </c>
      <c r="D152" s="104" t="s">
        <v>0</v>
      </c>
      <c r="E152" s="104" t="s">
        <v>712</v>
      </c>
      <c r="F152" s="198" t="s">
        <v>3</v>
      </c>
      <c r="G152" s="198" t="s">
        <v>1</v>
      </c>
      <c r="H152" s="107">
        <f>I152*1.07</f>
        <v>4066.0000000000005</v>
      </c>
      <c r="I152" s="107">
        <v>3800</v>
      </c>
      <c r="J152" s="253" t="s">
        <v>714</v>
      </c>
      <c r="K152" s="11" t="s">
        <v>713</v>
      </c>
      <c r="L152" s="11" t="s">
        <v>324</v>
      </c>
      <c r="M152" s="11" t="s">
        <v>314</v>
      </c>
      <c r="N152" s="11" t="s">
        <v>324</v>
      </c>
      <c r="O152" s="155">
        <v>45274</v>
      </c>
      <c r="P152" s="155">
        <v>45305</v>
      </c>
      <c r="Q152" s="250"/>
      <c r="R152" s="122"/>
      <c r="S152" s="250"/>
      <c r="T152" s="250"/>
      <c r="U152" s="112">
        <v>4</v>
      </c>
      <c r="V152" s="71">
        <v>6299000000</v>
      </c>
      <c r="W152" s="249"/>
      <c r="X152" s="249"/>
    </row>
    <row r="153" spans="1:24" hidden="1" x14ac:dyDescent="0.15">
      <c r="B153" s="198" t="s">
        <v>720</v>
      </c>
      <c r="C153" s="233" t="s">
        <v>2</v>
      </c>
      <c r="D153" s="104" t="s">
        <v>0</v>
      </c>
      <c r="E153" s="104" t="s">
        <v>721</v>
      </c>
      <c r="F153" s="198" t="s">
        <v>3</v>
      </c>
      <c r="G153" s="198" t="s">
        <v>1</v>
      </c>
      <c r="H153" s="107"/>
      <c r="I153" s="107"/>
      <c r="J153" s="253" t="s">
        <v>722</v>
      </c>
      <c r="K153" s="11" t="s">
        <v>723</v>
      </c>
      <c r="L153" s="11" t="s">
        <v>238</v>
      </c>
      <c r="M153" s="11" t="s">
        <v>314</v>
      </c>
      <c r="N153" s="11" t="str">
        <f>+N151</f>
        <v>1 DÍA</v>
      </c>
      <c r="O153" s="155">
        <v>45280</v>
      </c>
      <c r="P153" s="155">
        <v>45280</v>
      </c>
      <c r="Q153" s="250"/>
      <c r="R153" s="122"/>
      <c r="S153" s="250"/>
      <c r="T153" s="250"/>
      <c r="U153" s="112">
        <v>4</v>
      </c>
      <c r="V153" s="71">
        <v>6270000000</v>
      </c>
      <c r="W153" s="249"/>
      <c r="X153" s="249"/>
    </row>
    <row r="154" spans="1:24" hidden="1" x14ac:dyDescent="0.15">
      <c r="B154" s="198" t="s">
        <v>724</v>
      </c>
      <c r="C154" s="233" t="s">
        <v>2</v>
      </c>
      <c r="D154" s="104" t="s">
        <v>0</v>
      </c>
      <c r="E154" s="104" t="s">
        <v>725</v>
      </c>
      <c r="F154" s="198" t="s">
        <v>3</v>
      </c>
      <c r="G154" s="198" t="s">
        <v>1</v>
      </c>
      <c r="H154" s="107">
        <v>2506.0100000000002</v>
      </c>
      <c r="I154" s="107">
        <v>2506.0100000000002</v>
      </c>
      <c r="J154" s="253" t="s">
        <v>734</v>
      </c>
      <c r="K154" s="11" t="s">
        <v>735</v>
      </c>
      <c r="L154" s="11" t="s">
        <v>238</v>
      </c>
      <c r="M154" s="11" t="s">
        <v>314</v>
      </c>
      <c r="N154" s="11" t="str">
        <f>+N151</f>
        <v>1 DÍA</v>
      </c>
      <c r="O154" s="155">
        <v>45279</v>
      </c>
      <c r="P154" s="155">
        <v>45279</v>
      </c>
      <c r="Q154" s="250"/>
      <c r="R154" s="122"/>
      <c r="S154" s="250"/>
      <c r="T154" s="250"/>
      <c r="U154" s="112">
        <v>4</v>
      </c>
      <c r="V154" s="71">
        <v>6298000000</v>
      </c>
      <c r="W154" s="249"/>
      <c r="X154" s="249"/>
    </row>
    <row r="155" spans="1:24" hidden="1" x14ac:dyDescent="0.15">
      <c r="B155" s="112" t="s">
        <v>728</v>
      </c>
      <c r="C155" s="11" t="s">
        <v>2</v>
      </c>
      <c r="D155" s="112" t="s">
        <v>4</v>
      </c>
      <c r="E155" s="104" t="s">
        <v>729</v>
      </c>
      <c r="F155" s="112" t="s">
        <v>106</v>
      </c>
      <c r="G155" s="112" t="s">
        <v>1</v>
      </c>
      <c r="H155" s="217">
        <v>300</v>
      </c>
      <c r="I155" s="139">
        <v>271</v>
      </c>
      <c r="J155" s="104" t="s">
        <v>726</v>
      </c>
      <c r="K155" s="11" t="s">
        <v>727</v>
      </c>
      <c r="L155" s="112" t="s">
        <v>76</v>
      </c>
      <c r="M155" s="112" t="s">
        <v>314</v>
      </c>
      <c r="N155" s="112" t="s">
        <v>76</v>
      </c>
      <c r="O155" s="108">
        <v>45279</v>
      </c>
      <c r="P155" s="133">
        <v>45280</v>
      </c>
      <c r="Q155" s="112"/>
      <c r="R155" s="107"/>
      <c r="S155" s="10" t="s">
        <v>57</v>
      </c>
      <c r="T155" s="125"/>
      <c r="U155" s="126">
        <v>4</v>
      </c>
      <c r="V155" s="71">
        <v>6290000000</v>
      </c>
    </row>
    <row r="156" spans="1:24" hidden="1" x14ac:dyDescent="0.15">
      <c r="B156" s="112" t="s">
        <v>730</v>
      </c>
      <c r="C156" s="11" t="s">
        <v>2</v>
      </c>
      <c r="D156" s="112" t="s">
        <v>4</v>
      </c>
      <c r="E156" s="104" t="s">
        <v>731</v>
      </c>
      <c r="F156" s="112" t="s">
        <v>0</v>
      </c>
      <c r="G156" s="112" t="s">
        <v>1</v>
      </c>
      <c r="H156" s="217">
        <v>2981.46</v>
      </c>
      <c r="I156" s="139">
        <v>2913.48</v>
      </c>
      <c r="J156" s="104" t="s">
        <v>732</v>
      </c>
      <c r="K156" s="11" t="s">
        <v>733</v>
      </c>
      <c r="L156" s="112" t="s">
        <v>76</v>
      </c>
      <c r="M156" s="112" t="s">
        <v>314</v>
      </c>
      <c r="N156" s="112" t="s">
        <v>76</v>
      </c>
      <c r="O156" s="108">
        <v>45282</v>
      </c>
      <c r="P156" s="133">
        <v>45282</v>
      </c>
      <c r="Q156" s="112"/>
      <c r="R156" s="107"/>
      <c r="S156" s="10" t="s">
        <v>57</v>
      </c>
      <c r="T156" s="125"/>
      <c r="U156" s="126">
        <v>4</v>
      </c>
      <c r="V156" s="71">
        <v>6490000000</v>
      </c>
    </row>
    <row r="157" spans="1:24" hidden="1" x14ac:dyDescent="0.15">
      <c r="B157" s="136" t="s">
        <v>736</v>
      </c>
      <c r="C157" s="11" t="s">
        <v>2</v>
      </c>
      <c r="D157" s="104" t="s">
        <v>4</v>
      </c>
      <c r="E157" s="266" t="s">
        <v>737</v>
      </c>
      <c r="F157" s="104" t="s">
        <v>629</v>
      </c>
      <c r="G157" s="71" t="s">
        <v>1</v>
      </c>
      <c r="H157" s="223">
        <v>175.76</v>
      </c>
      <c r="I157" s="224">
        <v>175.76</v>
      </c>
      <c r="J157" s="71" t="s">
        <v>146</v>
      </c>
      <c r="K157" s="71" t="s">
        <v>151</v>
      </c>
      <c r="L157" s="198" t="s">
        <v>76</v>
      </c>
      <c r="M157" s="198">
        <v>0</v>
      </c>
      <c r="N157" s="11" t="s">
        <v>352</v>
      </c>
      <c r="O157" s="141">
        <v>45290</v>
      </c>
      <c r="P157" s="199">
        <v>45291</v>
      </c>
      <c r="Q157" s="112"/>
      <c r="R157" s="224"/>
      <c r="S157" s="97" t="s">
        <v>57</v>
      </c>
      <c r="T157" s="200"/>
      <c r="U157" s="201">
        <v>4</v>
      </c>
      <c r="V157" s="71">
        <v>6221604000</v>
      </c>
      <c r="W157" s="71"/>
      <c r="X157" s="71"/>
    </row>
    <row r="158" spans="1:24" ht="21" hidden="1" x14ac:dyDescent="0.15">
      <c r="B158" s="136" t="s">
        <v>738</v>
      </c>
      <c r="C158" s="11" t="s">
        <v>2</v>
      </c>
      <c r="D158" s="104" t="s">
        <v>4</v>
      </c>
      <c r="E158" s="266" t="s">
        <v>739</v>
      </c>
      <c r="F158" s="104" t="s">
        <v>3</v>
      </c>
      <c r="G158" s="71" t="s">
        <v>1</v>
      </c>
      <c r="H158" s="223"/>
      <c r="I158" s="224"/>
      <c r="J158" s="71" t="s">
        <v>740</v>
      </c>
      <c r="K158" s="71"/>
      <c r="L158" s="198" t="s">
        <v>76</v>
      </c>
      <c r="M158" s="198">
        <v>0</v>
      </c>
      <c r="N158" s="11" t="s">
        <v>352</v>
      </c>
      <c r="O158" s="141">
        <v>45275</v>
      </c>
      <c r="P158" s="199">
        <v>45275</v>
      </c>
      <c r="Q158" s="112"/>
      <c r="R158" s="224"/>
      <c r="S158" s="97" t="s">
        <v>57</v>
      </c>
      <c r="T158" s="200"/>
      <c r="U158" s="201">
        <v>4</v>
      </c>
      <c r="V158" s="71">
        <v>6270000000</v>
      </c>
      <c r="W158" s="71"/>
      <c r="X158" s="71"/>
    </row>
    <row r="159" spans="1:24" hidden="1" x14ac:dyDescent="0.15">
      <c r="B159" s="112" t="s">
        <v>741</v>
      </c>
      <c r="C159" s="233" t="s">
        <v>2</v>
      </c>
      <c r="D159" s="104" t="s">
        <v>4</v>
      </c>
      <c r="E159" s="104" t="s">
        <v>742</v>
      </c>
      <c r="F159" s="104" t="s">
        <v>106</v>
      </c>
      <c r="G159" s="198" t="s">
        <v>1</v>
      </c>
      <c r="H159" s="270">
        <v>300</v>
      </c>
      <c r="I159" s="107">
        <v>205</v>
      </c>
      <c r="J159" s="107" t="s">
        <v>743</v>
      </c>
      <c r="K159" s="203" t="s">
        <v>744</v>
      </c>
      <c r="L159" s="11" t="s">
        <v>352</v>
      </c>
      <c r="M159" s="126" t="s">
        <v>314</v>
      </c>
      <c r="N159" s="11" t="s">
        <v>352</v>
      </c>
      <c r="O159" s="108">
        <v>45217</v>
      </c>
      <c r="P159" s="108">
        <v>45218</v>
      </c>
      <c r="Q159" s="108"/>
      <c r="R159" s="107"/>
      <c r="S159" s="112" t="s">
        <v>57</v>
      </c>
      <c r="T159" s="112"/>
      <c r="U159" s="112">
        <v>4</v>
      </c>
      <c r="V159" s="234">
        <v>6290000000</v>
      </c>
    </row>
    <row r="160" spans="1:24" s="8" customFormat="1" hidden="1" x14ac:dyDescent="0.15">
      <c r="A160" s="249"/>
      <c r="B160" s="112" t="s">
        <v>745</v>
      </c>
      <c r="C160" s="233" t="s">
        <v>2</v>
      </c>
      <c r="D160" s="104" t="s">
        <v>4</v>
      </c>
      <c r="E160" s="104" t="s">
        <v>747</v>
      </c>
      <c r="F160" s="198" t="s">
        <v>5</v>
      </c>
      <c r="G160" s="198" t="s">
        <v>1</v>
      </c>
      <c r="H160" s="107">
        <v>139.77000000000001</v>
      </c>
      <c r="I160" s="107">
        <v>132.75</v>
      </c>
      <c r="J160" s="203" t="s">
        <v>527</v>
      </c>
      <c r="K160" s="11" t="s">
        <v>528</v>
      </c>
      <c r="L160" s="11" t="s">
        <v>352</v>
      </c>
      <c r="M160" s="112" t="str">
        <f>+M159</f>
        <v>NO</v>
      </c>
      <c r="N160" s="11" t="s">
        <v>352</v>
      </c>
      <c r="O160" s="108">
        <v>45272</v>
      </c>
      <c r="P160" s="108">
        <v>45272</v>
      </c>
      <c r="Q160" s="107"/>
      <c r="R160" s="112"/>
      <c r="S160" s="112"/>
      <c r="T160" s="112"/>
      <c r="U160" s="71">
        <v>4</v>
      </c>
      <c r="V160" s="104">
        <v>6221604000</v>
      </c>
      <c r="W160" s="249"/>
      <c r="X160" s="249"/>
    </row>
    <row r="161" spans="1:24" hidden="1" x14ac:dyDescent="0.15">
      <c r="B161" s="112" t="s">
        <v>746</v>
      </c>
      <c r="C161" s="112" t="s">
        <v>2</v>
      </c>
      <c r="D161" s="271" t="s">
        <v>4</v>
      </c>
      <c r="E161" s="11" t="s">
        <v>535</v>
      </c>
      <c r="F161" s="104" t="s">
        <v>5</v>
      </c>
      <c r="G161" s="104" t="s">
        <v>1</v>
      </c>
      <c r="H161" s="105">
        <v>113.35</v>
      </c>
      <c r="I161" s="105">
        <v>105.93</v>
      </c>
      <c r="J161" s="253" t="s">
        <v>617</v>
      </c>
      <c r="K161" s="11" t="s">
        <v>199</v>
      </c>
      <c r="L161" s="11" t="s">
        <v>352</v>
      </c>
      <c r="M161" s="113">
        <v>0</v>
      </c>
      <c r="N161" s="11" t="s">
        <v>352</v>
      </c>
      <c r="O161" s="155">
        <v>45279</v>
      </c>
      <c r="P161" s="155">
        <v>45279</v>
      </c>
      <c r="Q161" s="113"/>
      <c r="R161" s="122"/>
      <c r="S161" s="113"/>
      <c r="T161" s="113"/>
      <c r="U161" s="11">
        <v>4</v>
      </c>
      <c r="V161" s="11">
        <v>6221604000</v>
      </c>
    </row>
    <row r="162" spans="1:24" s="8" customFormat="1" hidden="1" x14ac:dyDescent="0.15">
      <c r="A162" s="249"/>
      <c r="B162" s="112" t="s">
        <v>748</v>
      </c>
      <c r="C162" s="233" t="s">
        <v>2</v>
      </c>
      <c r="D162" s="104" t="s">
        <v>4</v>
      </c>
      <c r="E162" s="104" t="s">
        <v>749</v>
      </c>
      <c r="F162" s="198" t="s">
        <v>5</v>
      </c>
      <c r="G162" s="198" t="s">
        <v>1</v>
      </c>
      <c r="H162" s="107">
        <v>37.18</v>
      </c>
      <c r="I162" s="107">
        <v>35.700000000000003</v>
      </c>
      <c r="J162" s="203" t="s">
        <v>527</v>
      </c>
      <c r="K162" s="11" t="s">
        <v>528</v>
      </c>
      <c r="L162" s="11" t="s">
        <v>352</v>
      </c>
      <c r="M162" s="112">
        <f>+M161</f>
        <v>0</v>
      </c>
      <c r="N162" s="11" t="s">
        <v>352</v>
      </c>
      <c r="O162" s="108">
        <v>45281</v>
      </c>
      <c r="P162" s="108">
        <v>45281</v>
      </c>
      <c r="Q162" s="107"/>
      <c r="R162" s="112"/>
      <c r="S162" s="112"/>
      <c r="T162" s="112"/>
      <c r="U162" s="71">
        <v>4</v>
      </c>
      <c r="V162" s="104">
        <v>6221604000</v>
      </c>
      <c r="W162" s="249"/>
      <c r="X162" s="249"/>
    </row>
    <row r="163" spans="1:24" hidden="1" x14ac:dyDescent="0.15">
      <c r="B163" s="198" t="s">
        <v>750</v>
      </c>
      <c r="C163" s="233" t="s">
        <v>2</v>
      </c>
      <c r="D163" s="104" t="s">
        <v>0</v>
      </c>
      <c r="E163" s="104" t="s">
        <v>751</v>
      </c>
      <c r="F163" s="198" t="s">
        <v>5</v>
      </c>
      <c r="G163" s="198" t="s">
        <v>1</v>
      </c>
      <c r="H163" s="107">
        <v>977.4</v>
      </c>
      <c r="I163" s="107">
        <v>913.46</v>
      </c>
      <c r="J163" s="253" t="s">
        <v>385</v>
      </c>
      <c r="K163" s="11" t="s">
        <v>152</v>
      </c>
      <c r="L163" s="11" t="s">
        <v>352</v>
      </c>
      <c r="M163" s="11" t="s">
        <v>314</v>
      </c>
      <c r="N163" s="11" t="s">
        <v>352</v>
      </c>
      <c r="O163" s="155">
        <v>45281</v>
      </c>
      <c r="P163" s="155">
        <v>45281</v>
      </c>
      <c r="Q163" s="250"/>
      <c r="R163" s="122"/>
      <c r="S163" s="250"/>
      <c r="T163" s="250"/>
      <c r="U163" s="112">
        <v>4</v>
      </c>
      <c r="V163" s="71">
        <v>6221203000</v>
      </c>
      <c r="W163" s="251"/>
      <c r="X163" s="251"/>
    </row>
    <row r="164" spans="1:24" hidden="1" x14ac:dyDescent="0.15">
      <c r="B164" s="198" t="s">
        <v>752</v>
      </c>
      <c r="C164" s="233" t="s">
        <v>2</v>
      </c>
      <c r="D164" s="104" t="s">
        <v>0</v>
      </c>
      <c r="E164" s="104" t="s">
        <v>753</v>
      </c>
      <c r="F164" s="198" t="s">
        <v>3</v>
      </c>
      <c r="G164" s="198" t="s">
        <v>1</v>
      </c>
      <c r="H164" s="107">
        <v>2008</v>
      </c>
      <c r="I164" s="107">
        <v>1940</v>
      </c>
      <c r="J164" s="253" t="s">
        <v>754</v>
      </c>
      <c r="K164" s="11" t="s">
        <v>755</v>
      </c>
      <c r="L164" s="11" t="s">
        <v>352</v>
      </c>
      <c r="M164" s="11" t="s">
        <v>314</v>
      </c>
      <c r="N164" s="11" t="s">
        <v>352</v>
      </c>
      <c r="O164" s="155">
        <v>45281</v>
      </c>
      <c r="P164" s="155">
        <v>45281</v>
      </c>
      <c r="Q164" s="250"/>
      <c r="R164" s="122"/>
      <c r="S164" s="250"/>
      <c r="T164" s="250"/>
      <c r="U164" s="112">
        <v>4</v>
      </c>
      <c r="V164" s="71">
        <v>6270000000</v>
      </c>
    </row>
    <row r="165" spans="1:24" hidden="1" x14ac:dyDescent="0.15">
      <c r="B165" s="198" t="s">
        <v>756</v>
      </c>
      <c r="C165" s="233" t="s">
        <v>2</v>
      </c>
      <c r="D165" s="104" t="s">
        <v>0</v>
      </c>
      <c r="E165" s="104" t="s">
        <v>757</v>
      </c>
      <c r="F165" s="198" t="s">
        <v>86</v>
      </c>
      <c r="G165" s="198" t="s">
        <v>1</v>
      </c>
      <c r="H165" s="107">
        <v>1120</v>
      </c>
      <c r="I165" s="107">
        <v>1198.4000000000001</v>
      </c>
      <c r="J165" s="253" t="s">
        <v>758</v>
      </c>
      <c r="K165" s="11" t="s">
        <v>447</v>
      </c>
      <c r="L165" s="11" t="s">
        <v>313</v>
      </c>
      <c r="M165" s="11">
        <v>0</v>
      </c>
      <c r="N165" s="11" t="s">
        <v>313</v>
      </c>
      <c r="O165" s="155">
        <v>45287</v>
      </c>
      <c r="P165" s="155">
        <v>45287</v>
      </c>
      <c r="Q165" s="250"/>
      <c r="R165" s="122"/>
      <c r="S165" s="250"/>
      <c r="T165" s="250"/>
      <c r="U165" s="112">
        <v>4</v>
      </c>
      <c r="V165" s="71">
        <v>6221503000</v>
      </c>
    </row>
    <row r="166" spans="1:24" hidden="1" x14ac:dyDescent="0.15">
      <c r="B166" s="244" t="s">
        <v>759</v>
      </c>
      <c r="C166" s="234" t="s">
        <v>2</v>
      </c>
      <c r="D166" s="198" t="s">
        <v>4</v>
      </c>
      <c r="E166" s="234" t="s">
        <v>400</v>
      </c>
      <c r="F166" s="198" t="s">
        <v>102</v>
      </c>
      <c r="G166" s="234" t="s">
        <v>1</v>
      </c>
      <c r="H166" s="232">
        <v>127.27</v>
      </c>
      <c r="I166" s="232">
        <v>118.94</v>
      </c>
      <c r="J166" s="237" t="s">
        <v>341</v>
      </c>
      <c r="K166" s="237" t="s">
        <v>91</v>
      </c>
      <c r="L166" s="237" t="s">
        <v>238</v>
      </c>
      <c r="M166" s="237" t="s">
        <v>314</v>
      </c>
      <c r="N166" s="237" t="s">
        <v>238</v>
      </c>
      <c r="O166" s="238">
        <v>45279</v>
      </c>
      <c r="P166" s="239">
        <v>45279</v>
      </c>
      <c r="Q166" s="244"/>
      <c r="R166" s="234"/>
      <c r="S166" s="233"/>
      <c r="T166" s="234"/>
      <c r="U166" s="235">
        <v>4</v>
      </c>
      <c r="V166" s="234">
        <v>6028000000</v>
      </c>
    </row>
    <row r="167" spans="1:24" hidden="1" x14ac:dyDescent="0.15">
      <c r="B167" s="198" t="s">
        <v>760</v>
      </c>
      <c r="C167" s="233" t="s">
        <v>2</v>
      </c>
      <c r="D167" s="104" t="s">
        <v>4</v>
      </c>
      <c r="E167" s="104" t="s">
        <v>761</v>
      </c>
      <c r="F167" s="198" t="s">
        <v>86</v>
      </c>
      <c r="G167" s="11" t="s">
        <v>1</v>
      </c>
      <c r="H167" s="107">
        <v>528.30999999999995</v>
      </c>
      <c r="I167" s="107">
        <v>528.30999999999995</v>
      </c>
      <c r="J167" s="203" t="s">
        <v>762</v>
      </c>
      <c r="K167" s="11" t="s">
        <v>763</v>
      </c>
      <c r="L167" s="204" t="s">
        <v>238</v>
      </c>
      <c r="M167" s="11" t="s">
        <v>314</v>
      </c>
      <c r="N167" s="11" t="s">
        <v>238</v>
      </c>
      <c r="O167" s="155">
        <v>45279</v>
      </c>
      <c r="P167" s="155">
        <v>45279</v>
      </c>
      <c r="Q167" s="107"/>
      <c r="R167" s="11"/>
      <c r="S167" s="11"/>
      <c r="T167" s="11"/>
      <c r="U167" s="194">
        <v>4</v>
      </c>
      <c r="V167" s="104">
        <v>6270000000</v>
      </c>
    </row>
    <row r="168" spans="1:24" hidden="1" x14ac:dyDescent="0.15">
      <c r="B168" s="198" t="s">
        <v>764</v>
      </c>
      <c r="C168" s="233" t="s">
        <v>2</v>
      </c>
      <c r="D168" s="104" t="s">
        <v>4</v>
      </c>
      <c r="E168" s="104" t="s">
        <v>766</v>
      </c>
      <c r="F168" s="198" t="s">
        <v>3</v>
      </c>
      <c r="G168" s="11" t="s">
        <v>1</v>
      </c>
      <c r="H168" s="107">
        <v>4271.79</v>
      </c>
      <c r="I168" s="107">
        <v>3992.33</v>
      </c>
      <c r="J168" s="203" t="s">
        <v>767</v>
      </c>
      <c r="K168" s="232" t="s">
        <v>638</v>
      </c>
      <c r="L168" s="204" t="s">
        <v>238</v>
      </c>
      <c r="M168" s="11" t="s">
        <v>314</v>
      </c>
      <c r="N168" s="11" t="str">
        <f>+N167</f>
        <v>1 DIA</v>
      </c>
      <c r="O168" s="155">
        <v>45288</v>
      </c>
      <c r="P168" s="155">
        <v>45288</v>
      </c>
      <c r="Q168" s="107"/>
      <c r="R168" s="11"/>
      <c r="S168" s="11"/>
      <c r="T168" s="11"/>
      <c r="U168" s="194">
        <v>4</v>
      </c>
      <c r="V168" s="104"/>
    </row>
    <row r="169" spans="1:24" hidden="1" x14ac:dyDescent="0.15">
      <c r="B169" s="198" t="s">
        <v>765</v>
      </c>
      <c r="C169" s="233" t="s">
        <v>2</v>
      </c>
      <c r="D169" s="104" t="s">
        <v>4</v>
      </c>
      <c r="E169" s="104" t="s">
        <v>769</v>
      </c>
      <c r="F169" s="198" t="s">
        <v>3</v>
      </c>
      <c r="G169" s="11" t="s">
        <v>1</v>
      </c>
      <c r="H169" s="107">
        <v>1496</v>
      </c>
      <c r="I169" s="107">
        <v>1496</v>
      </c>
      <c r="J169" s="203" t="s">
        <v>768</v>
      </c>
      <c r="K169" s="11" t="s">
        <v>770</v>
      </c>
      <c r="L169" s="204" t="s">
        <v>238</v>
      </c>
      <c r="M169" s="11" t="s">
        <v>314</v>
      </c>
      <c r="N169" s="11" t="str">
        <f>+N168</f>
        <v>1 DIA</v>
      </c>
      <c r="O169" s="155">
        <v>45279</v>
      </c>
      <c r="P169" s="155">
        <v>45279</v>
      </c>
      <c r="Q169" s="107"/>
      <c r="R169" s="11"/>
      <c r="S169" s="11"/>
      <c r="T169" s="11"/>
      <c r="U169" s="194">
        <v>4</v>
      </c>
      <c r="V169" s="104"/>
    </row>
    <row r="170" spans="1:24" hidden="1" x14ac:dyDescent="0.15">
      <c r="B170" s="198" t="s">
        <v>771</v>
      </c>
      <c r="C170" s="233" t="s">
        <v>2</v>
      </c>
      <c r="D170" s="104" t="s">
        <v>0</v>
      </c>
      <c r="E170" s="104" t="s">
        <v>643</v>
      </c>
      <c r="F170" s="198" t="s">
        <v>106</v>
      </c>
      <c r="G170" s="198" t="s">
        <v>1</v>
      </c>
      <c r="H170" s="107">
        <v>3000</v>
      </c>
      <c r="I170" s="107">
        <v>1160</v>
      </c>
      <c r="J170" s="203" t="s">
        <v>180</v>
      </c>
      <c r="K170" s="11" t="s">
        <v>181</v>
      </c>
      <c r="L170" s="204" t="s">
        <v>324</v>
      </c>
      <c r="M170" s="11" t="s">
        <v>314</v>
      </c>
      <c r="N170" s="11" t="s">
        <v>324</v>
      </c>
      <c r="O170" s="155">
        <v>45280</v>
      </c>
      <c r="P170" s="155">
        <v>45311</v>
      </c>
      <c r="Q170" s="107"/>
      <c r="R170" s="11"/>
      <c r="S170" s="11"/>
      <c r="T170" s="11"/>
      <c r="U170" s="194">
        <v>4</v>
      </c>
      <c r="V170" s="104">
        <v>6221302000</v>
      </c>
    </row>
    <row r="179" spans="17:17" x14ac:dyDescent="0.15">
      <c r="Q179" s="7" t="s">
        <v>772</v>
      </c>
    </row>
  </sheetData>
  <sheetProtection formatCells="0" formatColumns="0" deleteColumns="0" deleteRows="0"/>
  <autoFilter ref="B3:V170" xr:uid="{00000000-0001-0000-0000-000000000000}">
    <filterColumn colId="1">
      <filters>
        <filter val="ABIERTO"/>
        <filter val="ABIERTO SIMPLIFICADO"/>
      </filters>
    </filterColumn>
  </autoFilter>
  <mergeCells count="2">
    <mergeCell ref="E2:H2"/>
    <mergeCell ref="B1:V1"/>
  </mergeCells>
  <phoneticPr fontId="17" type="noConversion"/>
  <pageMargins left="0" right="0" top="0" bottom="0" header="0.31496062992125984" footer="0.31496062992125984"/>
  <pageSetup paperSize="9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0000000}">
          <x14:formula1>
            <xm:f>Definición!$D$6:$D$12</xm:f>
          </x14:formula1>
          <xm:sqref>C4:C17 C24:C30 C33 C36:C37 C45 C99:C100 C121 C131 C151:C154 C163:C166</xm:sqref>
        </x14:dataValidation>
        <x14:dataValidation type="list" allowBlank="1" showInputMessage="1" showErrorMessage="1" xr:uid="{00000000-0002-0000-0000-000001000000}">
          <x14:formula1>
            <xm:f>Definición!$D$13:$D$15</xm:f>
          </x14:formula1>
          <xm:sqref>D4:D17 D36 D99:D100 D121 D131 D166</xm:sqref>
        </x14:dataValidation>
        <x14:dataValidation type="list" allowBlank="1" showInputMessage="1" showErrorMessage="1" xr:uid="{00000000-0002-0000-0000-000002000000}">
          <x14:formula1>
            <xm:f>Definición!$D$17:$D$20</xm:f>
          </x14:formula1>
          <xm:sqref>F4:F12 F14:F18 F23:F30 F32:F33 F36:F37 F45 F66:F71 F74 F97 F99:F100 F121 F127 F131:F133 F151:F154 F163:F164 F166</xm:sqref>
        </x14:dataValidation>
        <x14:dataValidation type="list" allowBlank="1" showInputMessage="1" showErrorMessage="1" xr:uid="{00000000-0002-0000-0000-000004000000}">
          <x14:formula1>
            <xm:f>Definición!$D$33:$D$36</xm:f>
          </x14:formula1>
          <xm:sqref>U4:U9 U25:U26 U115</xm:sqref>
        </x14:dataValidation>
        <x14:dataValidation type="list" allowBlank="1" showInputMessage="1" showErrorMessage="1" xr:uid="{00000000-0002-0000-0000-000003000000}">
          <x14:formula1>
            <xm:f>Definición!$D$21:$D$24</xm:f>
          </x14:formula1>
          <xm:sqref>G4:G9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7"/>
  <sheetViews>
    <sheetView workbookViewId="0">
      <selection activeCell="F21" sqref="F21"/>
    </sheetView>
  </sheetViews>
  <sheetFormatPr baseColWidth="10" defaultRowHeight="15" x14ac:dyDescent="0.25"/>
  <cols>
    <col min="1" max="1" width="8.140625" bestFit="1" customWidth="1"/>
    <col min="4" max="4" width="39" customWidth="1"/>
    <col min="5" max="5" width="16.7109375" customWidth="1"/>
    <col min="6" max="6" width="14.140625" customWidth="1"/>
    <col min="8" max="8" width="13.140625" bestFit="1" customWidth="1"/>
    <col min="9" max="9" width="30.28515625" customWidth="1"/>
    <col min="10" max="10" width="10.140625" bestFit="1" customWidth="1"/>
    <col min="11" max="11" width="14.7109375" customWidth="1"/>
  </cols>
  <sheetData>
    <row r="1" spans="1:20" x14ac:dyDescent="0.25">
      <c r="D1" s="84"/>
    </row>
    <row r="2" spans="1:20" ht="20.25" thickBot="1" x14ac:dyDescent="0.3">
      <c r="D2" s="291" t="s">
        <v>298</v>
      </c>
      <c r="E2" s="291"/>
      <c r="F2" s="291"/>
      <c r="G2" s="291"/>
      <c r="H2" s="291"/>
    </row>
    <row r="3" spans="1:20" ht="28.5" x14ac:dyDescent="0.25">
      <c r="D3" s="84"/>
      <c r="K3" s="144" t="s">
        <v>95</v>
      </c>
      <c r="L3" s="145" t="s">
        <v>96</v>
      </c>
    </row>
    <row r="4" spans="1:20" x14ac:dyDescent="0.25">
      <c r="D4" s="84"/>
      <c r="K4" s="148" t="e">
        <f>SUM(#REF!)</f>
        <v>#REF!</v>
      </c>
      <c r="L4" s="149">
        <f>COUNT(#REF!)</f>
        <v>0</v>
      </c>
    </row>
    <row r="6" spans="1:20" ht="15.75" thickBot="1" x14ac:dyDescent="0.3"/>
    <row r="7" spans="1:20" ht="32.25" thickBot="1" x14ac:dyDescent="0.3">
      <c r="A7" s="13" t="s">
        <v>6</v>
      </c>
      <c r="B7" s="14" t="s">
        <v>20</v>
      </c>
      <c r="C7" s="25" t="s">
        <v>30</v>
      </c>
      <c r="D7" s="18" t="s">
        <v>31</v>
      </c>
      <c r="E7" s="15" t="s">
        <v>7</v>
      </c>
      <c r="F7" s="16" t="s">
        <v>8</v>
      </c>
      <c r="G7" s="25" t="s">
        <v>63</v>
      </c>
      <c r="H7" s="17" t="s">
        <v>104</v>
      </c>
      <c r="I7" s="18" t="s">
        <v>29</v>
      </c>
      <c r="J7" s="18" t="s">
        <v>45</v>
      </c>
      <c r="K7" s="18" t="s">
        <v>64</v>
      </c>
      <c r="L7" s="18" t="s">
        <v>65</v>
      </c>
      <c r="M7" s="18" t="s">
        <v>66</v>
      </c>
      <c r="N7" s="18" t="s">
        <v>19</v>
      </c>
      <c r="O7" s="18" t="s">
        <v>73</v>
      </c>
      <c r="P7" s="134" t="s">
        <v>94</v>
      </c>
      <c r="Q7" s="153" t="s">
        <v>56</v>
      </c>
      <c r="R7" s="18" t="s">
        <v>67</v>
      </c>
      <c r="S7" s="124" t="s">
        <v>78</v>
      </c>
      <c r="T7" s="192" t="s">
        <v>207</v>
      </c>
    </row>
  </sheetData>
  <mergeCells count="1">
    <mergeCell ref="D2:H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6"/>
  <sheetViews>
    <sheetView workbookViewId="0">
      <selection activeCell="E3" sqref="E3"/>
    </sheetView>
  </sheetViews>
  <sheetFormatPr baseColWidth="10" defaultRowHeight="15" x14ac:dyDescent="0.25"/>
  <cols>
    <col min="1" max="1" width="2.85546875" bestFit="1" customWidth="1"/>
    <col min="5" max="5" width="29" customWidth="1"/>
    <col min="7" max="7" width="16.28515625" customWidth="1"/>
    <col min="12" max="12" width="27.5703125" customWidth="1"/>
  </cols>
  <sheetData>
    <row r="1" spans="1:21" ht="15.75" thickBot="1" x14ac:dyDescent="0.3">
      <c r="E1" s="84"/>
    </row>
    <row r="2" spans="1:21" ht="28.5" x14ac:dyDescent="0.25">
      <c r="E2" s="291" t="s">
        <v>297</v>
      </c>
      <c r="F2" s="291"/>
      <c r="G2" s="291"/>
      <c r="H2" s="291"/>
      <c r="I2" s="291"/>
      <c r="M2" s="144" t="s">
        <v>95</v>
      </c>
      <c r="N2" s="145" t="s">
        <v>96</v>
      </c>
    </row>
    <row r="3" spans="1:21" x14ac:dyDescent="0.25">
      <c r="E3" s="84"/>
      <c r="M3" s="148" t="e">
        <f>SUM(#REF!)</f>
        <v>#REF!</v>
      </c>
      <c r="N3" s="149">
        <f>COUNT(T7:T23)</f>
        <v>0</v>
      </c>
    </row>
    <row r="4" spans="1:21" x14ac:dyDescent="0.25">
      <c r="E4" s="84"/>
    </row>
    <row r="5" spans="1:21" ht="15.75" thickBot="1" x14ac:dyDescent="0.3"/>
    <row r="6" spans="1:21" ht="32.25" thickBot="1" x14ac:dyDescent="0.3">
      <c r="A6" s="13" t="s">
        <v>80</v>
      </c>
      <c r="B6" s="13" t="s">
        <v>6</v>
      </c>
      <c r="C6" s="14" t="s">
        <v>20</v>
      </c>
      <c r="D6" s="25" t="s">
        <v>30</v>
      </c>
      <c r="E6" s="18" t="s">
        <v>31</v>
      </c>
      <c r="F6" s="15" t="s">
        <v>7</v>
      </c>
      <c r="G6" s="16" t="s">
        <v>8</v>
      </c>
      <c r="H6" s="25" t="s">
        <v>63</v>
      </c>
      <c r="I6" s="17" t="s">
        <v>104</v>
      </c>
      <c r="J6" s="18" t="s">
        <v>29</v>
      </c>
      <c r="K6" s="18" t="s">
        <v>45</v>
      </c>
      <c r="L6" s="18" t="s">
        <v>64</v>
      </c>
      <c r="M6" s="18" t="s">
        <v>65</v>
      </c>
      <c r="N6" s="18" t="s">
        <v>66</v>
      </c>
      <c r="O6" s="18" t="s">
        <v>19</v>
      </c>
      <c r="P6" s="18" t="s">
        <v>73</v>
      </c>
      <c r="Q6" s="134" t="s">
        <v>94</v>
      </c>
      <c r="R6" s="153" t="s">
        <v>56</v>
      </c>
      <c r="S6" s="18" t="s">
        <v>67</v>
      </c>
      <c r="T6" s="124" t="s">
        <v>78</v>
      </c>
      <c r="U6" s="192" t="s">
        <v>207</v>
      </c>
    </row>
  </sheetData>
  <mergeCells count="1">
    <mergeCell ref="E2:I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"/>
  <sheetViews>
    <sheetView workbookViewId="0">
      <selection activeCell="E2" sqref="E2:I2"/>
    </sheetView>
  </sheetViews>
  <sheetFormatPr baseColWidth="10" defaultRowHeight="15" x14ac:dyDescent="0.25"/>
  <cols>
    <col min="1" max="1" width="2.85546875" bestFit="1" customWidth="1"/>
    <col min="3" max="3" width="14.140625" customWidth="1"/>
    <col min="5" max="5" width="55.85546875" customWidth="1"/>
    <col min="7" max="7" width="19.28515625" customWidth="1"/>
    <col min="10" max="10" width="13.85546875" customWidth="1"/>
    <col min="12" max="12" width="31.5703125" customWidth="1"/>
  </cols>
  <sheetData>
    <row r="1" spans="1:20" ht="15.75" thickBot="1" x14ac:dyDescent="0.3">
      <c r="E1" s="84"/>
    </row>
    <row r="2" spans="1:20" ht="28.5" x14ac:dyDescent="0.25">
      <c r="E2" s="291" t="s">
        <v>296</v>
      </c>
      <c r="F2" s="291"/>
      <c r="G2" s="291"/>
      <c r="H2" s="291"/>
      <c r="I2" s="291"/>
      <c r="O2" s="144" t="s">
        <v>95</v>
      </c>
      <c r="P2" s="145" t="s">
        <v>96</v>
      </c>
    </row>
    <row r="3" spans="1:20" x14ac:dyDescent="0.25">
      <c r="E3" s="84"/>
      <c r="O3" s="148">
        <f>SUM(L7:L9)</f>
        <v>0</v>
      </c>
      <c r="P3" s="149">
        <f>COUNT(T7:T28)</f>
        <v>0</v>
      </c>
    </row>
    <row r="4" spans="1:20" x14ac:dyDescent="0.25">
      <c r="E4" s="84"/>
    </row>
    <row r="5" spans="1:20" ht="15.75" thickBot="1" x14ac:dyDescent="0.3"/>
    <row r="6" spans="1:20" ht="32.25" thickBot="1" x14ac:dyDescent="0.3">
      <c r="A6" s="15" t="s">
        <v>80</v>
      </c>
      <c r="B6" s="15" t="s">
        <v>6</v>
      </c>
      <c r="C6" s="14" t="s">
        <v>20</v>
      </c>
      <c r="D6" s="229" t="s">
        <v>30</v>
      </c>
      <c r="E6" s="14" t="s">
        <v>31</v>
      </c>
      <c r="F6" s="229" t="s">
        <v>56</v>
      </c>
      <c r="G6" s="15" t="s">
        <v>7</v>
      </c>
      <c r="H6" s="230" t="s">
        <v>8</v>
      </c>
      <c r="I6" s="229" t="s">
        <v>63</v>
      </c>
      <c r="J6" s="231" t="s">
        <v>62</v>
      </c>
      <c r="K6" s="231" t="s">
        <v>75</v>
      </c>
      <c r="L6" s="14" t="s">
        <v>29</v>
      </c>
      <c r="M6" s="14" t="s">
        <v>45</v>
      </c>
      <c r="N6" s="14" t="s">
        <v>64</v>
      </c>
      <c r="O6" s="14" t="s">
        <v>65</v>
      </c>
      <c r="P6" s="14" t="s">
        <v>66</v>
      </c>
      <c r="Q6" s="14" t="s">
        <v>19</v>
      </c>
      <c r="R6" s="14" t="s">
        <v>73</v>
      </c>
      <c r="S6" s="14" t="s">
        <v>67</v>
      </c>
      <c r="T6" s="14" t="s">
        <v>78</v>
      </c>
    </row>
    <row r="9" spans="1:20" x14ac:dyDescent="0.25">
      <c r="J9" s="73"/>
      <c r="T9" s="74"/>
    </row>
  </sheetData>
  <mergeCells count="1">
    <mergeCell ref="E2:I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10"/>
  <sheetViews>
    <sheetView workbookViewId="0">
      <selection activeCell="E4" sqref="E4"/>
    </sheetView>
  </sheetViews>
  <sheetFormatPr baseColWidth="10" defaultRowHeight="15" x14ac:dyDescent="0.25"/>
  <cols>
    <col min="2" max="2" width="27.5703125" customWidth="1"/>
    <col min="3" max="3" width="19.28515625" customWidth="1"/>
    <col min="4" max="4" width="20.28515625" customWidth="1"/>
    <col min="5" max="5" width="23.28515625" customWidth="1"/>
  </cols>
  <sheetData>
    <row r="1" spans="2:5" x14ac:dyDescent="0.25">
      <c r="D1" s="82"/>
      <c r="E1" s="12"/>
    </row>
    <row r="2" spans="2:5" x14ac:dyDescent="0.25">
      <c r="D2" s="82"/>
      <c r="E2" s="86"/>
    </row>
    <row r="3" spans="2:5" x14ac:dyDescent="0.25">
      <c r="D3" s="82" t="s">
        <v>18</v>
      </c>
      <c r="E3" s="12"/>
    </row>
    <row r="4" spans="2:5" x14ac:dyDescent="0.25">
      <c r="D4" s="82" t="s">
        <v>84</v>
      </c>
      <c r="E4" s="88"/>
    </row>
    <row r="5" spans="2:5" ht="42.75" x14ac:dyDescent="0.25">
      <c r="B5" s="75" t="s">
        <v>9</v>
      </c>
      <c r="C5" s="75" t="s">
        <v>10</v>
      </c>
      <c r="D5" s="75" t="s">
        <v>11</v>
      </c>
      <c r="E5" s="75" t="s">
        <v>12</v>
      </c>
    </row>
    <row r="6" spans="2:5" x14ac:dyDescent="0.25">
      <c r="B6" s="78" t="s">
        <v>13</v>
      </c>
      <c r="C6" s="79">
        <f>'1erTrim'!$L$2</f>
        <v>0</v>
      </c>
      <c r="D6" s="118" t="e">
        <f>'1erTrim'!$K$2</f>
        <v>#REF!</v>
      </c>
      <c r="E6" s="81" t="e">
        <f>+D6/$D$10</f>
        <v>#REF!</v>
      </c>
    </row>
    <row r="7" spans="2:5" x14ac:dyDescent="0.25">
      <c r="B7" s="78" t="s">
        <v>14</v>
      </c>
      <c r="C7" s="79">
        <f>'2Trim'!$L$4</f>
        <v>0</v>
      </c>
      <c r="D7" s="80" t="e">
        <f>'2Trim'!$K$4</f>
        <v>#REF!</v>
      </c>
      <c r="E7" s="81" t="e">
        <f t="shared" ref="E7:E9" si="0">+D7/$D$10</f>
        <v>#REF!</v>
      </c>
    </row>
    <row r="8" spans="2:5" x14ac:dyDescent="0.25">
      <c r="B8" s="78" t="s">
        <v>15</v>
      </c>
      <c r="C8" s="79">
        <f>'3Trim'!$N$3</f>
        <v>0</v>
      </c>
      <c r="D8" s="80" t="e">
        <f>'3Trim'!$M$3</f>
        <v>#REF!</v>
      </c>
      <c r="E8" s="81" t="e">
        <f t="shared" si="0"/>
        <v>#REF!</v>
      </c>
    </row>
    <row r="9" spans="2:5" x14ac:dyDescent="0.25">
      <c r="B9" s="78" t="s">
        <v>16</v>
      </c>
      <c r="C9" s="79">
        <f>'4Trim'!$P$3</f>
        <v>0</v>
      </c>
      <c r="D9" s="80">
        <f>'4Trim'!$O$3</f>
        <v>0</v>
      </c>
      <c r="E9" s="81" t="e">
        <f t="shared" si="0"/>
        <v>#REF!</v>
      </c>
    </row>
    <row r="10" spans="2:5" ht="28.5" x14ac:dyDescent="0.25">
      <c r="B10" s="76" t="s">
        <v>17</v>
      </c>
      <c r="C10" s="76">
        <f>SUM(C6:C9)</f>
        <v>0</v>
      </c>
      <c r="D10" s="77" t="e">
        <f>SUM(D6:D9)</f>
        <v>#REF!</v>
      </c>
      <c r="E10" s="7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37"/>
  <sheetViews>
    <sheetView topLeftCell="A11" workbookViewId="0">
      <selection activeCell="D33" sqref="D33:D36"/>
    </sheetView>
  </sheetViews>
  <sheetFormatPr baseColWidth="10" defaultColWidth="11.28515625" defaultRowHeight="14.25" x14ac:dyDescent="0.2"/>
  <cols>
    <col min="1" max="1" width="2.85546875" style="12" customWidth="1"/>
    <col min="2" max="2" width="16.85546875" style="12" bestFit="1" customWidth="1"/>
    <col min="3" max="3" width="59" style="12" bestFit="1" customWidth="1"/>
    <col min="4" max="4" width="28.85546875" style="12" bestFit="1" customWidth="1"/>
    <col min="5" max="16384" width="11.28515625" style="12"/>
  </cols>
  <sheetData>
    <row r="4" spans="2:4" ht="15" thickBot="1" x14ac:dyDescent="0.25"/>
    <row r="5" spans="2:4" ht="29.25" thickBot="1" x14ac:dyDescent="0.25">
      <c r="B5" s="27" t="s">
        <v>32</v>
      </c>
      <c r="C5" s="46" t="s">
        <v>33</v>
      </c>
      <c r="D5" s="36"/>
    </row>
    <row r="6" spans="2:4" x14ac:dyDescent="0.2">
      <c r="B6" s="29" t="s">
        <v>34</v>
      </c>
      <c r="C6" s="30" t="s">
        <v>35</v>
      </c>
      <c r="D6" s="47" t="s">
        <v>288</v>
      </c>
    </row>
    <row r="7" spans="2:4" x14ac:dyDescent="0.2">
      <c r="B7" s="44"/>
      <c r="D7" s="48" t="s">
        <v>289</v>
      </c>
    </row>
    <row r="8" spans="2:4" ht="28.5" x14ac:dyDescent="0.2">
      <c r="B8" s="44"/>
      <c r="D8" s="48" t="s">
        <v>290</v>
      </c>
    </row>
    <row r="9" spans="2:4" x14ac:dyDescent="0.2">
      <c r="B9" s="44"/>
      <c r="D9" s="48" t="s">
        <v>125</v>
      </c>
    </row>
    <row r="10" spans="2:4" ht="42.75" x14ac:dyDescent="0.2">
      <c r="B10" s="44"/>
      <c r="D10" s="48" t="s">
        <v>291</v>
      </c>
    </row>
    <row r="11" spans="2:4" ht="28.5" x14ac:dyDescent="0.2">
      <c r="B11" s="44"/>
      <c r="D11" s="48" t="s">
        <v>292</v>
      </c>
    </row>
    <row r="12" spans="2:4" ht="15" thickBot="1" x14ac:dyDescent="0.25">
      <c r="B12" s="45"/>
      <c r="C12" s="34"/>
      <c r="D12" s="49" t="s">
        <v>2</v>
      </c>
    </row>
    <row r="13" spans="2:4" x14ac:dyDescent="0.2">
      <c r="B13" s="29" t="s">
        <v>36</v>
      </c>
      <c r="C13" s="30" t="s">
        <v>37</v>
      </c>
      <c r="D13" s="38" t="s">
        <v>74</v>
      </c>
    </row>
    <row r="14" spans="2:4" x14ac:dyDescent="0.2">
      <c r="B14" s="44"/>
      <c r="D14" s="40" t="s">
        <v>0</v>
      </c>
    </row>
    <row r="15" spans="2:4" ht="15" thickBot="1" x14ac:dyDescent="0.25">
      <c r="B15" s="45"/>
      <c r="C15" s="34"/>
      <c r="D15" s="43" t="s">
        <v>4</v>
      </c>
    </row>
    <row r="16" spans="2:4" ht="15" thickBot="1" x14ac:dyDescent="0.25">
      <c r="B16" s="27" t="s">
        <v>38</v>
      </c>
      <c r="C16" s="28" t="s">
        <v>39</v>
      </c>
      <c r="D16" s="36"/>
    </row>
    <row r="17" spans="2:4" x14ac:dyDescent="0.2">
      <c r="B17" s="29" t="s">
        <v>58</v>
      </c>
      <c r="C17" s="30" t="s">
        <v>59</v>
      </c>
      <c r="D17" s="38" t="s">
        <v>102</v>
      </c>
    </row>
    <row r="18" spans="2:4" x14ac:dyDescent="0.2">
      <c r="B18" s="41"/>
      <c r="D18" s="40" t="s">
        <v>3</v>
      </c>
    </row>
    <row r="19" spans="2:4" x14ac:dyDescent="0.2">
      <c r="B19" s="41"/>
      <c r="D19" s="40" t="s">
        <v>106</v>
      </c>
    </row>
    <row r="20" spans="2:4" ht="15" thickBot="1" x14ac:dyDescent="0.25">
      <c r="B20" s="42"/>
      <c r="C20" s="34"/>
      <c r="D20" s="43" t="s">
        <v>5</v>
      </c>
    </row>
    <row r="21" spans="2:4" x14ac:dyDescent="0.2">
      <c r="B21" s="29" t="s">
        <v>60</v>
      </c>
      <c r="C21" s="30" t="s">
        <v>61</v>
      </c>
      <c r="D21" s="38" t="s">
        <v>1</v>
      </c>
    </row>
    <row r="22" spans="2:4" x14ac:dyDescent="0.2">
      <c r="B22" s="41"/>
      <c r="D22" s="40" t="s">
        <v>85</v>
      </c>
    </row>
    <row r="23" spans="2:4" x14ac:dyDescent="0.2">
      <c r="B23" s="41"/>
      <c r="D23" s="40" t="s">
        <v>293</v>
      </c>
    </row>
    <row r="24" spans="2:4" ht="15" thickBot="1" x14ac:dyDescent="0.25">
      <c r="B24" s="42"/>
      <c r="C24" s="34"/>
      <c r="D24" s="43" t="s">
        <v>294</v>
      </c>
    </row>
    <row r="25" spans="2:4" ht="42.75" x14ac:dyDescent="0.2">
      <c r="B25" s="37" t="s">
        <v>40</v>
      </c>
      <c r="C25" s="30" t="s">
        <v>41</v>
      </c>
      <c r="D25" s="38"/>
    </row>
    <row r="26" spans="2:4" ht="42.75" x14ac:dyDescent="0.2">
      <c r="B26" s="39" t="s">
        <v>42</v>
      </c>
      <c r="C26" s="12" t="s">
        <v>43</v>
      </c>
      <c r="D26" s="40"/>
    </row>
    <row r="27" spans="2:4" x14ac:dyDescent="0.2">
      <c r="B27" s="41" t="s">
        <v>44</v>
      </c>
      <c r="C27" s="12" t="s">
        <v>46</v>
      </c>
      <c r="D27" s="40"/>
    </row>
    <row r="28" spans="2:4" x14ac:dyDescent="0.2">
      <c r="B28" s="41" t="s">
        <v>45</v>
      </c>
      <c r="C28" s="12" t="s">
        <v>47</v>
      </c>
      <c r="D28" s="40"/>
    </row>
    <row r="29" spans="2:4" x14ac:dyDescent="0.2">
      <c r="B29" s="41" t="s">
        <v>48</v>
      </c>
      <c r="C29" s="12" t="s">
        <v>49</v>
      </c>
      <c r="D29" s="40"/>
    </row>
    <row r="30" spans="2:4" ht="15" thickBot="1" x14ac:dyDescent="0.25">
      <c r="B30" s="42" t="s">
        <v>50</v>
      </c>
      <c r="C30" s="34" t="s">
        <v>51</v>
      </c>
      <c r="D30" s="43"/>
    </row>
    <row r="31" spans="2:4" ht="15" thickBot="1" x14ac:dyDescent="0.25">
      <c r="B31" s="27" t="s">
        <v>52</v>
      </c>
      <c r="C31" s="28" t="s">
        <v>54</v>
      </c>
      <c r="D31" s="36"/>
    </row>
    <row r="32" spans="2:4" ht="43.5" thickBot="1" x14ac:dyDescent="0.25">
      <c r="B32" s="35" t="s">
        <v>53</v>
      </c>
      <c r="C32" s="28" t="s">
        <v>55</v>
      </c>
      <c r="D32" s="36"/>
    </row>
    <row r="33" spans="2:4" x14ac:dyDescent="0.2">
      <c r="B33" s="29" t="s">
        <v>69</v>
      </c>
      <c r="C33" s="30" t="s">
        <v>68</v>
      </c>
      <c r="D33" s="31">
        <v>1</v>
      </c>
    </row>
    <row r="34" spans="2:4" x14ac:dyDescent="0.2">
      <c r="B34" s="32"/>
      <c r="D34" s="33">
        <v>2</v>
      </c>
    </row>
    <row r="35" spans="2:4" x14ac:dyDescent="0.2">
      <c r="B35" s="32"/>
      <c r="D35" s="33">
        <v>3</v>
      </c>
    </row>
    <row r="36" spans="2:4" ht="15" thickBot="1" x14ac:dyDescent="0.25">
      <c r="B36" s="32"/>
      <c r="D36" s="33">
        <v>4</v>
      </c>
    </row>
    <row r="37" spans="2:4" ht="15" thickBot="1" x14ac:dyDescent="0.25">
      <c r="B37" s="27" t="s">
        <v>70</v>
      </c>
      <c r="C37" s="28" t="s">
        <v>72</v>
      </c>
      <c r="D37" s="50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3"/>
  <sheetViews>
    <sheetView workbookViewId="0">
      <selection activeCell="A8" sqref="A8"/>
    </sheetView>
  </sheetViews>
  <sheetFormatPr baseColWidth="10" defaultRowHeight="15" x14ac:dyDescent="0.25"/>
  <cols>
    <col min="4" max="4" width="44.28515625" bestFit="1" customWidth="1"/>
  </cols>
  <sheetData>
    <row r="2" spans="1:21" ht="15.75" thickBot="1" x14ac:dyDescent="0.3">
      <c r="A2" s="288" t="s">
        <v>300</v>
      </c>
      <c r="B2" s="289"/>
      <c r="C2" s="289"/>
      <c r="D2" s="289"/>
      <c r="E2" s="289"/>
      <c r="F2" s="289"/>
      <c r="G2" s="290"/>
      <c r="H2" s="290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1:21" ht="15.75" thickBot="1" x14ac:dyDescent="0.3">
      <c r="A3" s="241" t="s">
        <v>308</v>
      </c>
      <c r="B3" s="23"/>
      <c r="C3" s="23"/>
      <c r="D3" s="286" t="s">
        <v>655</v>
      </c>
      <c r="E3" s="286"/>
      <c r="F3" s="286"/>
      <c r="G3" s="287"/>
      <c r="H3" s="205"/>
      <c r="I3" s="23"/>
      <c r="J3" s="23"/>
      <c r="K3" s="23"/>
      <c r="L3" s="23"/>
      <c r="M3" s="23"/>
      <c r="N3" s="23"/>
      <c r="O3" s="23"/>
      <c r="P3" s="23"/>
      <c r="Q3" s="120"/>
      <c r="R3" s="23"/>
      <c r="S3" s="23"/>
      <c r="T3" s="23"/>
      <c r="U3" s="191"/>
    </row>
    <row r="4" spans="1:21" ht="24.75" x14ac:dyDescent="0.25">
      <c r="A4" s="242" t="s">
        <v>6</v>
      </c>
      <c r="B4" s="192" t="s">
        <v>20</v>
      </c>
      <c r="C4" s="192" t="s">
        <v>30</v>
      </c>
      <c r="D4" s="192" t="s">
        <v>31</v>
      </c>
      <c r="E4" s="192" t="s">
        <v>7</v>
      </c>
      <c r="F4" s="192" t="s">
        <v>8</v>
      </c>
      <c r="G4" s="192" t="s">
        <v>63</v>
      </c>
      <c r="H4" s="192" t="s">
        <v>104</v>
      </c>
      <c r="I4" s="192" t="s">
        <v>29</v>
      </c>
      <c r="J4" s="192" t="s">
        <v>45</v>
      </c>
      <c r="K4" s="192" t="s">
        <v>64</v>
      </c>
      <c r="L4" s="192" t="s">
        <v>65</v>
      </c>
      <c r="M4" s="192" t="s">
        <v>66</v>
      </c>
      <c r="N4" s="192" t="s">
        <v>19</v>
      </c>
      <c r="O4" s="192" t="s">
        <v>73</v>
      </c>
      <c r="P4" s="192" t="s">
        <v>67</v>
      </c>
      <c r="Q4" s="192" t="s">
        <v>94</v>
      </c>
      <c r="R4" s="192" t="s">
        <v>56</v>
      </c>
      <c r="S4" s="192" t="s">
        <v>67</v>
      </c>
      <c r="T4" s="192" t="s">
        <v>295</v>
      </c>
      <c r="U4" s="192" t="s">
        <v>207</v>
      </c>
    </row>
    <row r="5" spans="1:21" ht="42" x14ac:dyDescent="0.25">
      <c r="A5" s="244" t="s">
        <v>306</v>
      </c>
      <c r="B5" s="234" t="s">
        <v>288</v>
      </c>
      <c r="C5" s="198" t="s">
        <v>0</v>
      </c>
      <c r="D5" s="234" t="s">
        <v>310</v>
      </c>
      <c r="E5" s="198" t="s">
        <v>3</v>
      </c>
      <c r="F5" s="234" t="s">
        <v>1</v>
      </c>
      <c r="G5" s="232">
        <v>57627.71</v>
      </c>
      <c r="H5" s="236">
        <v>57627.71</v>
      </c>
      <c r="I5" s="237" t="s">
        <v>311</v>
      </c>
      <c r="J5" s="237" t="s">
        <v>312</v>
      </c>
      <c r="K5" s="237" t="s">
        <v>313</v>
      </c>
      <c r="L5" s="237" t="s">
        <v>314</v>
      </c>
      <c r="M5" s="237" t="s">
        <v>313</v>
      </c>
      <c r="N5" s="238">
        <v>44938</v>
      </c>
      <c r="O5" s="239">
        <v>45303</v>
      </c>
      <c r="P5" s="233"/>
      <c r="Q5" s="127"/>
      <c r="R5" s="71" t="s">
        <v>57</v>
      </c>
      <c r="S5" s="71"/>
      <c r="T5" s="237">
        <v>1</v>
      </c>
      <c r="U5" s="71">
        <v>6250000000</v>
      </c>
    </row>
    <row r="6" spans="1:21" ht="21" x14ac:dyDescent="0.25">
      <c r="A6" s="244" t="s">
        <v>307</v>
      </c>
      <c r="B6" s="234" t="s">
        <v>125</v>
      </c>
      <c r="C6" s="198" t="s">
        <v>0</v>
      </c>
      <c r="D6" s="234" t="s">
        <v>316</v>
      </c>
      <c r="E6" s="198" t="s">
        <v>3</v>
      </c>
      <c r="F6" s="234" t="s">
        <v>1</v>
      </c>
      <c r="G6" s="232"/>
      <c r="H6" s="236"/>
      <c r="I6" s="237"/>
      <c r="J6" s="237"/>
      <c r="K6" s="237"/>
      <c r="L6" s="237"/>
      <c r="M6" s="237"/>
      <c r="N6" s="238"/>
      <c r="O6" s="239"/>
      <c r="P6" s="233"/>
      <c r="Q6" s="127"/>
      <c r="R6" s="71" t="s">
        <v>57</v>
      </c>
      <c r="S6" s="71"/>
      <c r="T6" s="237"/>
      <c r="U6" s="71">
        <v>7050000000</v>
      </c>
    </row>
    <row r="7" spans="1:21" ht="21" x14ac:dyDescent="0.25">
      <c r="A7" s="244" t="s">
        <v>315</v>
      </c>
      <c r="B7" s="234" t="s">
        <v>125</v>
      </c>
      <c r="C7" s="198" t="s">
        <v>0</v>
      </c>
      <c r="D7" s="266" t="s">
        <v>317</v>
      </c>
      <c r="E7" s="198" t="s">
        <v>3</v>
      </c>
      <c r="F7" s="234" t="s">
        <v>1</v>
      </c>
      <c r="G7" s="232"/>
      <c r="H7" s="236"/>
      <c r="I7" s="237"/>
      <c r="J7" s="237"/>
      <c r="K7" s="237"/>
      <c r="L7" s="237"/>
      <c r="M7" s="237"/>
      <c r="N7" s="238"/>
      <c r="O7" s="239"/>
      <c r="P7" s="233"/>
      <c r="Q7" s="127"/>
      <c r="R7" s="71" t="s">
        <v>57</v>
      </c>
      <c r="S7" s="71"/>
      <c r="T7" s="237"/>
      <c r="U7" s="71">
        <v>7050000000</v>
      </c>
    </row>
    <row r="8" spans="1:21" x14ac:dyDescent="0.25">
      <c r="A8" s="272" t="s">
        <v>372</v>
      </c>
      <c r="B8" s="272" t="s">
        <v>125</v>
      </c>
      <c r="C8" s="272" t="s">
        <v>0</v>
      </c>
      <c r="D8" s="272" t="s">
        <v>375</v>
      </c>
      <c r="E8" s="272" t="s">
        <v>3</v>
      </c>
      <c r="F8" s="272" t="s">
        <v>294</v>
      </c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</row>
    <row r="9" spans="1:21" ht="21" x14ac:dyDescent="0.25">
      <c r="A9" s="198" t="s">
        <v>373</v>
      </c>
      <c r="B9" s="234" t="s">
        <v>125</v>
      </c>
      <c r="C9" s="104" t="s">
        <v>0</v>
      </c>
      <c r="D9" s="266" t="s">
        <v>376</v>
      </c>
      <c r="E9" s="198" t="s">
        <v>3</v>
      </c>
      <c r="F9" s="198" t="s">
        <v>1</v>
      </c>
      <c r="G9" s="107"/>
      <c r="H9" s="107"/>
      <c r="I9" s="112"/>
      <c r="J9" s="11"/>
      <c r="K9" s="11"/>
      <c r="L9" s="11"/>
      <c r="M9" s="11"/>
      <c r="N9" s="155"/>
      <c r="O9" s="155"/>
      <c r="P9" s="250"/>
      <c r="Q9" s="122"/>
      <c r="R9" s="250"/>
      <c r="S9" s="250"/>
      <c r="T9" s="112"/>
      <c r="U9" s="71">
        <v>7050000000</v>
      </c>
    </row>
    <row r="10" spans="1:21" ht="21" x14ac:dyDescent="0.25">
      <c r="A10" s="198" t="s">
        <v>374</v>
      </c>
      <c r="B10" s="234" t="s">
        <v>125</v>
      </c>
      <c r="C10" s="104" t="s">
        <v>0</v>
      </c>
      <c r="D10" s="104" t="s">
        <v>377</v>
      </c>
      <c r="E10" s="198" t="s">
        <v>3</v>
      </c>
      <c r="F10" s="198" t="s">
        <v>1</v>
      </c>
      <c r="G10" s="107"/>
      <c r="H10" s="107"/>
      <c r="I10" s="112"/>
      <c r="J10" s="11"/>
      <c r="K10" s="11"/>
      <c r="L10" s="11"/>
      <c r="M10" s="11"/>
      <c r="N10" s="155"/>
      <c r="O10" s="155"/>
      <c r="P10" s="250"/>
      <c r="Q10" s="122"/>
      <c r="R10" s="250"/>
      <c r="S10" s="250"/>
      <c r="T10" s="112"/>
      <c r="U10" s="71">
        <v>7050000000</v>
      </c>
    </row>
    <row r="11" spans="1:21" ht="21" x14ac:dyDescent="0.25">
      <c r="A11" s="272" t="s">
        <v>378</v>
      </c>
      <c r="B11" s="273" t="s">
        <v>125</v>
      </c>
      <c r="C11" s="274" t="s">
        <v>0</v>
      </c>
      <c r="D11" s="274" t="s">
        <v>379</v>
      </c>
      <c r="E11" s="272" t="s">
        <v>106</v>
      </c>
      <c r="F11" s="272" t="s">
        <v>294</v>
      </c>
      <c r="G11" s="275"/>
      <c r="H11" s="275"/>
      <c r="I11" s="272"/>
      <c r="J11" s="276"/>
      <c r="K11" s="276"/>
      <c r="L11" s="276"/>
      <c r="M11" s="276"/>
      <c r="N11" s="277"/>
      <c r="O11" s="277"/>
      <c r="P11" s="277"/>
      <c r="Q11" s="278"/>
      <c r="R11" s="279"/>
      <c r="S11" s="279"/>
      <c r="T11" s="272"/>
      <c r="U11" s="273"/>
    </row>
    <row r="12" spans="1:21" ht="21" x14ac:dyDescent="0.25">
      <c r="A12" s="198" t="s">
        <v>420</v>
      </c>
      <c r="B12" s="234" t="s">
        <v>125</v>
      </c>
      <c r="C12" s="104" t="s">
        <v>0</v>
      </c>
      <c r="D12" s="104" t="s">
        <v>421</v>
      </c>
      <c r="E12" s="198" t="s">
        <v>3</v>
      </c>
      <c r="F12" s="198" t="s">
        <v>85</v>
      </c>
      <c r="G12" s="107"/>
      <c r="H12" s="107"/>
      <c r="I12" s="203"/>
      <c r="J12" s="11"/>
      <c r="K12" s="204"/>
      <c r="L12" s="11"/>
      <c r="M12" s="11"/>
      <c r="N12" s="155"/>
      <c r="O12" s="155"/>
      <c r="P12" s="107"/>
      <c r="Q12" s="11"/>
      <c r="R12" s="11"/>
      <c r="S12" s="11"/>
      <c r="T12" s="194"/>
      <c r="U12" s="71">
        <v>6250000000</v>
      </c>
    </row>
    <row r="13" spans="1:21" ht="21" x14ac:dyDescent="0.25">
      <c r="A13" s="112" t="s">
        <v>620</v>
      </c>
      <c r="B13" s="11" t="s">
        <v>125</v>
      </c>
      <c r="C13" s="104" t="s">
        <v>0</v>
      </c>
      <c r="D13" s="104" t="s">
        <v>259</v>
      </c>
      <c r="E13" s="104" t="s">
        <v>102</v>
      </c>
      <c r="F13" s="198" t="s">
        <v>85</v>
      </c>
      <c r="G13" s="270"/>
      <c r="H13" s="107"/>
      <c r="I13" s="104"/>
      <c r="J13" s="104"/>
      <c r="K13" s="11"/>
      <c r="L13" s="126"/>
      <c r="M13" s="11"/>
      <c r="N13" s="108"/>
      <c r="O13" s="108"/>
      <c r="P13" s="108"/>
      <c r="Q13" s="107"/>
      <c r="R13" s="112"/>
      <c r="S13" s="112"/>
      <c r="T13" s="112"/>
      <c r="U13" s="234"/>
    </row>
  </sheetData>
  <mergeCells count="2">
    <mergeCell ref="A2:U2"/>
    <mergeCell ref="D3:G3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920F8B5-FAC7-4B01-BC47-3308D057FB1B}">
          <x14:formula1>
            <xm:f>Definición!$D$21:$D$24</xm:f>
          </x14:formula1>
          <xm:sqref>F5:F7</xm:sqref>
        </x14:dataValidation>
        <x14:dataValidation type="list" allowBlank="1" showInputMessage="1" showErrorMessage="1" xr:uid="{C332BCE2-FB8B-47A8-A842-451CDE6EE3E7}">
          <x14:formula1>
            <xm:f>Definición!$D$33:$D$36</xm:f>
          </x14:formula1>
          <xm:sqref>T5:T7</xm:sqref>
        </x14:dataValidation>
        <x14:dataValidation type="list" allowBlank="1" showInputMessage="1" showErrorMessage="1" xr:uid="{A378FAC4-9D55-4B91-9C0A-ABD9148BD745}">
          <x14:formula1>
            <xm:f>Definición!$D$17:$D$20</xm:f>
          </x14:formula1>
          <xm:sqref>E5:E12</xm:sqref>
        </x14:dataValidation>
        <x14:dataValidation type="list" allowBlank="1" showInputMessage="1" showErrorMessage="1" xr:uid="{4FC2343D-68E2-4D37-9812-D46DAE16617D}">
          <x14:formula1>
            <xm:f>Definición!$D$13:$D$15</xm:f>
          </x14:formula1>
          <xm:sqref>C5:C7</xm:sqref>
        </x14:dataValidation>
        <x14:dataValidation type="list" allowBlank="1" showInputMessage="1" showErrorMessage="1" xr:uid="{F637DEFA-8B0C-4FBB-8AB0-17CF1408FE71}">
          <x14:formula1>
            <xm:f>Definición!$D$6:$D$12</xm:f>
          </x14:formula1>
          <xm:sqref>B5:B12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"/>
  <sheetViews>
    <sheetView topLeftCell="A55" workbookViewId="0">
      <selection activeCell="I71" sqref="I71"/>
    </sheetView>
  </sheetViews>
  <sheetFormatPr baseColWidth="10" defaultRowHeight="15" x14ac:dyDescent="0.25"/>
  <cols>
    <col min="5" max="5" width="11.28515625" style="84"/>
  </cols>
  <sheetData/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55" workbookViewId="0">
      <selection activeCell="H79" sqref="H7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4"/>
  <sheetViews>
    <sheetView workbookViewId="0">
      <selection activeCell="E19" sqref="E19"/>
    </sheetView>
  </sheetViews>
  <sheetFormatPr baseColWidth="10" defaultColWidth="11.28515625" defaultRowHeight="14.25" x14ac:dyDescent="0.2"/>
  <cols>
    <col min="1" max="1" width="4" style="12" customWidth="1"/>
    <col min="2" max="2" width="51.5703125" style="12" customWidth="1"/>
    <col min="3" max="3" width="29.140625" style="12" customWidth="1"/>
    <col min="4" max="4" width="20.5703125" style="12" customWidth="1"/>
    <col min="5" max="5" width="21.85546875" style="12" customWidth="1"/>
    <col min="6" max="6" width="11.28515625" style="12"/>
    <col min="7" max="7" width="13" style="12" bestFit="1" customWidth="1"/>
    <col min="8" max="16384" width="11.28515625" style="12"/>
  </cols>
  <sheetData>
    <row r="2" spans="2:5" x14ac:dyDescent="0.2">
      <c r="D2" s="82" t="s">
        <v>18</v>
      </c>
    </row>
    <row r="3" spans="2:5" ht="19.5" x14ac:dyDescent="0.25">
      <c r="B3" s="87" t="s">
        <v>656</v>
      </c>
      <c r="D3" s="82" t="s">
        <v>84</v>
      </c>
      <c r="E3" s="86"/>
    </row>
    <row r="4" spans="2:5" ht="15" thickBot="1" x14ac:dyDescent="0.25"/>
    <row r="5" spans="2:5" ht="42.75" x14ac:dyDescent="0.2">
      <c r="B5" s="19" t="s">
        <v>21</v>
      </c>
      <c r="C5" s="20" t="s">
        <v>22</v>
      </c>
      <c r="D5" s="20" t="s">
        <v>11</v>
      </c>
      <c r="E5" s="21" t="s">
        <v>12</v>
      </c>
    </row>
    <row r="6" spans="2:5" x14ac:dyDescent="0.2">
      <c r="B6" s="64" t="s">
        <v>23</v>
      </c>
      <c r="C6" s="63">
        <f>COUNTIF('2023'!$C$4:$C$150,"ABIERTO")</f>
        <v>2</v>
      </c>
      <c r="D6" s="69">
        <f>SUMIF('2023'!$C$4:$C$150,"ABIERTO",'2023'!$I$4:$I$150)</f>
        <v>57627.71</v>
      </c>
      <c r="E6" s="67">
        <f>D6/D13</f>
        <v>6.8057520981525454E-2</v>
      </c>
    </row>
    <row r="7" spans="2:5" x14ac:dyDescent="0.2">
      <c r="B7" s="64" t="s">
        <v>24</v>
      </c>
      <c r="C7" s="63">
        <f>COUNTIF('2023'!$C$4:$C$150,"ABIERTO ACUERDO MARCO")</f>
        <v>0</v>
      </c>
      <c r="D7" s="69">
        <f>SUMIF('2023'!$C$4:$C$150,"ABIERTO ACUERDO MARCO",'2023'!$I$4:$I$150)</f>
        <v>0</v>
      </c>
      <c r="E7" s="67">
        <f>D7/D13</f>
        <v>0</v>
      </c>
    </row>
    <row r="8" spans="2:5" x14ac:dyDescent="0.2">
      <c r="B8" s="64" t="s">
        <v>25</v>
      </c>
      <c r="C8" s="63">
        <f>COUNTIF('2023'!$C$4:$C$150,"ABIERTO SIMPLIFICADO")</f>
        <v>8</v>
      </c>
      <c r="D8" s="69">
        <f>SUMIF('2023'!$C$4:$C$150,"ABIERTO SIMPLIFICADO",'2023'!$H$4:$H$150)</f>
        <v>658421.07999999996</v>
      </c>
      <c r="E8" s="67">
        <f>D8/D13</f>
        <v>0.77758610340023315</v>
      </c>
    </row>
    <row r="9" spans="2:5" x14ac:dyDescent="0.2">
      <c r="B9" s="64" t="s">
        <v>26</v>
      </c>
      <c r="C9" s="63">
        <f>COUNTIF('2023'!$C$4:$C$150,"ABIERTO SIMPLIFICADO ABREVIADO")</f>
        <v>0</v>
      </c>
      <c r="D9" s="69">
        <f>SUMIF('2023'!$C$4:$C$150,"ABIERTO SIMPLIFICADO ABREVIADOS",'2023'!$I$4:$I$150)</f>
        <v>0</v>
      </c>
      <c r="E9" s="67">
        <f>D9/D13</f>
        <v>0</v>
      </c>
    </row>
    <row r="10" spans="2:5" ht="28.5" x14ac:dyDescent="0.2">
      <c r="B10" s="64" t="s">
        <v>81</v>
      </c>
      <c r="C10" s="63">
        <f>COUNTIF('2023'!$C$4:$C$150,"ABIERTO SUJETO A REGULARIZACIÓN ARMANIZADA (SARA)")</f>
        <v>0</v>
      </c>
      <c r="D10" s="68">
        <f>SUMIF('2023'!$C$4:$C$150,"ABIERTO SUJETO A REGULARIZACIÓN ARMONIZADA - SARA",'2023'!$I$4:$I$150)</f>
        <v>0</v>
      </c>
      <c r="E10" s="67">
        <f>D10/D13</f>
        <v>0</v>
      </c>
    </row>
    <row r="11" spans="2:5" x14ac:dyDescent="0.2">
      <c r="B11" s="64" t="s">
        <v>82</v>
      </c>
      <c r="C11" s="63">
        <f>COUNTIF('2023'!$C$4:$C$150,"NEGOCIADO SIN PUBLICIDAD")</f>
        <v>0</v>
      </c>
      <c r="D11" s="68">
        <f>SUMIF('2023'!$C$4:$C$150,"NEGOCIADO SIN PUBLICIDAD",'2023'!$I$4:$I$150)</f>
        <v>0</v>
      </c>
      <c r="E11" s="67">
        <f>D11/D13</f>
        <v>0</v>
      </c>
    </row>
    <row r="12" spans="2:5" x14ac:dyDescent="0.2">
      <c r="B12" s="64" t="s">
        <v>27</v>
      </c>
      <c r="C12" s="63">
        <f>COUNTIF('2023'!$C$4:$C$150,"CONTRATO MENOR")</f>
        <v>137</v>
      </c>
      <c r="D12" s="68">
        <f>SUMIF('2023'!$C$4:$C$150,"CONTRATO MENOR",'2023'!$I$4:$I$150)</f>
        <v>130701.27037383177</v>
      </c>
      <c r="E12" s="67">
        <f>D12/D13</f>
        <v>0.15435637561824142</v>
      </c>
    </row>
    <row r="13" spans="2:5" x14ac:dyDescent="0.2">
      <c r="B13" s="66" t="s">
        <v>28</v>
      </c>
      <c r="C13" s="65">
        <f>SUM(C6:C12)</f>
        <v>147</v>
      </c>
      <c r="D13" s="70">
        <f>SUM(D6:D12)</f>
        <v>846750.06037383166</v>
      </c>
      <c r="E13" s="22"/>
    </row>
    <row r="17" spans="2:7" x14ac:dyDescent="0.2">
      <c r="G17" s="63"/>
    </row>
    <row r="18" spans="2:7" ht="15" thickBot="1" x14ac:dyDescent="0.25"/>
    <row r="19" spans="2:7" ht="15" thickBot="1" x14ac:dyDescent="0.25">
      <c r="C19" s="15" t="s">
        <v>95</v>
      </c>
      <c r="D19" s="14" t="s">
        <v>96</v>
      </c>
    </row>
    <row r="20" spans="2:7" ht="15.75" thickBot="1" x14ac:dyDescent="0.3">
      <c r="C20" s="99"/>
      <c r="D20" s="98"/>
    </row>
    <row r="21" spans="2:7" ht="15" thickBot="1" x14ac:dyDescent="0.25">
      <c r="B21" s="115" t="s">
        <v>97</v>
      </c>
      <c r="C21" s="150" t="e">
        <f>'1erTrim'!$K$2</f>
        <v>#REF!</v>
      </c>
      <c r="D21" s="151">
        <f>'1erTrim'!$L$2</f>
        <v>0</v>
      </c>
    </row>
    <row r="22" spans="2:7" ht="15" thickBot="1" x14ac:dyDescent="0.25">
      <c r="B22" s="116" t="s">
        <v>98</v>
      </c>
      <c r="C22" s="114" t="e">
        <f>'2Trim'!K4</f>
        <v>#REF!</v>
      </c>
      <c r="D22" s="151">
        <f>'2Trim'!L4</f>
        <v>0</v>
      </c>
    </row>
    <row r="23" spans="2:7" ht="15" thickBot="1" x14ac:dyDescent="0.25">
      <c r="B23" s="116" t="s">
        <v>99</v>
      </c>
      <c r="C23" s="114" t="e">
        <f>'3Trim'!M3</f>
        <v>#REF!</v>
      </c>
      <c r="D23" s="151">
        <f>'3Trim'!N3</f>
        <v>0</v>
      </c>
    </row>
    <row r="24" spans="2:7" ht="15" thickBot="1" x14ac:dyDescent="0.25">
      <c r="B24" s="117" t="s">
        <v>100</v>
      </c>
      <c r="C24" s="114">
        <f>'4Trim'!O3</f>
        <v>0</v>
      </c>
      <c r="D24" s="151">
        <f>'4Trim'!P3</f>
        <v>0</v>
      </c>
    </row>
  </sheetData>
  <pageMargins left="0.11811023622047245" right="0.11811023622047245" top="0.15748031496062992" bottom="0.15748031496062992" header="0.31496062992125984" footer="0.31496062992125984"/>
  <pageSetup paperSize="9" orientation="landscape" horizontalDpi="4294967295" verticalDpi="4294967295" r:id="rId1"/>
  <ignoredErrors>
    <ignoredError sqref="E6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I22" sqref="I21:I22"/>
    </sheetView>
  </sheetViews>
  <sheetFormatPr baseColWidth="10" defaultColWidth="11.28515625" defaultRowHeight="14.25" x14ac:dyDescent="0.2"/>
  <cols>
    <col min="1" max="16384" width="11.28515625" style="12"/>
  </cols>
  <sheetData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V97"/>
  <sheetViews>
    <sheetView topLeftCell="B1" zoomScale="115" zoomScaleNormal="115" workbookViewId="0">
      <selection activeCell="D7" sqref="D7"/>
    </sheetView>
  </sheetViews>
  <sheetFormatPr baseColWidth="10" defaultColWidth="11.28515625" defaultRowHeight="10.5" x14ac:dyDescent="0.15"/>
  <cols>
    <col min="1" max="1" width="3" style="185" hidden="1" customWidth="1"/>
    <col min="2" max="2" width="8.140625" style="7" customWidth="1"/>
    <col min="3" max="3" width="17.7109375" style="7" customWidth="1"/>
    <col min="4" max="4" width="12.7109375" style="9" customWidth="1"/>
    <col min="5" max="5" width="61.28515625" style="7" bestFit="1" customWidth="1"/>
    <col min="6" max="6" width="13" style="7" customWidth="1"/>
    <col min="7" max="7" width="11.28515625" style="9" customWidth="1"/>
    <col min="8" max="8" width="13" style="59" customWidth="1"/>
    <col min="9" max="9" width="13.5703125" style="59" customWidth="1"/>
    <col min="10" max="10" width="35.28515625" style="7" customWidth="1"/>
    <col min="11" max="11" width="10.28515625" style="7" customWidth="1"/>
    <col min="12" max="12" width="8.7109375" style="7" customWidth="1"/>
    <col min="13" max="13" width="10.85546875" style="7" customWidth="1"/>
    <col min="14" max="14" width="8.7109375" style="9" customWidth="1"/>
    <col min="15" max="15" width="9.85546875" style="7" customWidth="1"/>
    <col min="16" max="16" width="9.140625" style="7" customWidth="1"/>
    <col min="17" max="17" width="13.140625" style="7" hidden="1" customWidth="1"/>
    <col min="18" max="18" width="5.28515625" style="123" customWidth="1"/>
    <col min="19" max="19" width="4.28515625" style="7" customWidth="1"/>
    <col min="20" max="20" width="11.7109375" style="7" customWidth="1"/>
    <col min="21" max="21" width="10.140625" style="7" customWidth="1"/>
    <col min="22" max="22" width="9.28515625" style="185" customWidth="1"/>
    <col min="23" max="16384" width="11.28515625" style="7"/>
  </cols>
  <sheetData>
    <row r="1" spans="1:22" ht="15" customHeight="1" thickBot="1" x14ac:dyDescent="0.2">
      <c r="B1" s="288" t="s">
        <v>155</v>
      </c>
      <c r="C1" s="289"/>
      <c r="D1" s="289"/>
      <c r="E1" s="289"/>
      <c r="F1" s="289"/>
      <c r="G1" s="289"/>
      <c r="H1" s="290"/>
      <c r="I1" s="290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</row>
    <row r="2" spans="1:22" s="24" customFormat="1" ht="15" customHeight="1" thickBot="1" x14ac:dyDescent="0.2">
      <c r="A2" s="186"/>
      <c r="B2" s="23"/>
      <c r="C2" s="23"/>
      <c r="D2" s="23"/>
      <c r="E2" s="286" t="s">
        <v>273</v>
      </c>
      <c r="F2" s="286"/>
      <c r="G2" s="286"/>
      <c r="H2" s="287"/>
      <c r="I2" s="205"/>
      <c r="J2" s="23"/>
      <c r="K2" s="23"/>
      <c r="L2" s="23"/>
      <c r="M2" s="23"/>
      <c r="N2" s="23"/>
      <c r="O2" s="23"/>
      <c r="P2" s="23"/>
      <c r="Q2" s="23"/>
      <c r="R2" s="120"/>
      <c r="S2" s="23"/>
      <c r="T2" s="23"/>
      <c r="U2" s="23"/>
      <c r="V2" s="191"/>
    </row>
    <row r="3" spans="1:22" ht="32.25" thickBot="1" x14ac:dyDescent="0.2">
      <c r="A3" s="187" t="s">
        <v>80</v>
      </c>
      <c r="B3" s="13" t="s">
        <v>6</v>
      </c>
      <c r="C3" s="14" t="s">
        <v>20</v>
      </c>
      <c r="D3" s="25" t="s">
        <v>30</v>
      </c>
      <c r="E3" s="18" t="s">
        <v>31</v>
      </c>
      <c r="F3" s="15" t="s">
        <v>7</v>
      </c>
      <c r="G3" s="16" t="s">
        <v>8</v>
      </c>
      <c r="H3" s="206" t="s">
        <v>63</v>
      </c>
      <c r="I3" s="17" t="s">
        <v>104</v>
      </c>
      <c r="J3" s="18" t="s">
        <v>29</v>
      </c>
      <c r="K3" s="18" t="s">
        <v>45</v>
      </c>
      <c r="L3" s="18" t="s">
        <v>64</v>
      </c>
      <c r="M3" s="18" t="s">
        <v>65</v>
      </c>
      <c r="N3" s="18" t="s">
        <v>66</v>
      </c>
      <c r="O3" s="18" t="s">
        <v>19</v>
      </c>
      <c r="P3" s="18" t="s">
        <v>73</v>
      </c>
      <c r="Q3" s="13" t="s">
        <v>67</v>
      </c>
      <c r="R3" s="134" t="s">
        <v>94</v>
      </c>
      <c r="S3" s="153" t="s">
        <v>56</v>
      </c>
      <c r="T3" s="18" t="s">
        <v>67</v>
      </c>
      <c r="U3" s="124" t="s">
        <v>78</v>
      </c>
      <c r="V3" s="192" t="s">
        <v>207</v>
      </c>
    </row>
    <row r="4" spans="1:22" s="24" customFormat="1" ht="23.25" thickBot="1" x14ac:dyDescent="0.2">
      <c r="A4" s="90">
        <v>1</v>
      </c>
      <c r="B4" s="157" t="str">
        <f>'[1]INDICE 2022'!$A$4</f>
        <v>001/2022</v>
      </c>
      <c r="C4" s="167" t="str">
        <f>'[1]INDICE 2022'!$B$4</f>
        <v>LICITACIÓN</v>
      </c>
      <c r="D4" s="167" t="s">
        <v>0</v>
      </c>
      <c r="E4" s="168" t="str">
        <f>'[1]INDICE 2022'!$D$4</f>
        <v>SERVICIO DE MANTENIMIENTO Y CONSERVACION JARDINES Y ZONAS VERDES</v>
      </c>
      <c r="F4" s="167" t="str">
        <f>'[1]INDICE 2022'!$E$4</f>
        <v>EXPLOTACION</v>
      </c>
      <c r="G4" s="167" t="str">
        <f>'[1]INDICE 2022'!$F$4</f>
        <v>EN CURSO</v>
      </c>
      <c r="H4" s="207">
        <v>17280</v>
      </c>
      <c r="I4" s="208" t="e">
        <f>'[1]INDICE 2022'!$G$4</f>
        <v>#REF!</v>
      </c>
      <c r="J4" s="167" t="e">
        <f>'[1]INDICE 2022'!$I$4</f>
        <v>#REF!</v>
      </c>
      <c r="K4" s="167" t="e">
        <f>'[1]INDICE 2022'!$J$4</f>
        <v>#REF!</v>
      </c>
      <c r="L4" s="167"/>
      <c r="M4" s="167"/>
      <c r="N4" s="167"/>
      <c r="O4" s="167" t="e">
        <f>'[1]INDICE 2022'!$K$4</f>
        <v>#REF!</v>
      </c>
      <c r="P4" s="167"/>
      <c r="Q4" s="167"/>
      <c r="R4" s="167"/>
      <c r="S4" s="167" t="s">
        <v>57</v>
      </c>
      <c r="T4" s="164" t="s">
        <v>124</v>
      </c>
      <c r="U4" s="177">
        <v>1</v>
      </c>
      <c r="V4" s="193">
        <v>6221307000</v>
      </c>
    </row>
    <row r="5" spans="1:22" s="24" customFormat="1" ht="21.75" thickBot="1" x14ac:dyDescent="0.2">
      <c r="A5" s="188">
        <f>(A4+1)</f>
        <v>2</v>
      </c>
      <c r="B5" s="62" t="str">
        <f>'[1]INDICE 2022'!$A$5</f>
        <v>002/2022</v>
      </c>
      <c r="C5" s="52" t="str">
        <f>'[1]INDICE 2022'!$B$5</f>
        <v>CONTRATO MENOR</v>
      </c>
      <c r="D5" s="53" t="s">
        <v>0</v>
      </c>
      <c r="E5" s="52" t="str">
        <f>'[1]INDICE 2022'!$D$5</f>
        <v>VALORACION VEHICULOS EMPRESAS DE LIMPIEZA</v>
      </c>
      <c r="F5" s="51" t="str">
        <f>'[1]INDICE 2022'!$E$5</f>
        <v>ADMINISTRACION</v>
      </c>
      <c r="G5" s="55" t="str">
        <f>'[1]INDICE 2022'!$F$5</f>
        <v>ADJUDICADO</v>
      </c>
      <c r="H5" s="209">
        <v>720</v>
      </c>
      <c r="I5" s="56">
        <f>'[1]INDICE 2022'!$G$5</f>
        <v>720</v>
      </c>
      <c r="J5" s="54" t="str">
        <f>'[1]INDICE 2022'!I5</f>
        <v>RAYCO SÁNCHEZ PADILLA</v>
      </c>
      <c r="K5" s="54" t="str">
        <f>'[1]INDICE 2022'!J5</f>
        <v>54072171E</v>
      </c>
      <c r="L5" s="54" t="s">
        <v>76</v>
      </c>
      <c r="M5" s="54">
        <v>0</v>
      </c>
      <c r="N5" s="54" t="s">
        <v>76</v>
      </c>
      <c r="O5" s="60">
        <f>'[1]INDICE 2022'!$K$5</f>
        <v>44686</v>
      </c>
      <c r="P5" s="129">
        <v>44687</v>
      </c>
      <c r="Q5" s="71"/>
      <c r="R5" s="127"/>
      <c r="S5" s="71" t="s">
        <v>57</v>
      </c>
      <c r="T5" s="71"/>
      <c r="U5" s="54">
        <v>1</v>
      </c>
      <c r="V5" s="194">
        <v>6299000000</v>
      </c>
    </row>
    <row r="6" spans="1:22" s="24" customFormat="1" ht="21.75" thickBot="1" x14ac:dyDescent="0.2">
      <c r="A6" s="188">
        <f t="shared" ref="A6:A25" si="0">(A5+1)</f>
        <v>3</v>
      </c>
      <c r="B6" s="62" t="str">
        <f>'[1]INDICE 2022'!A6</f>
        <v>003/2022</v>
      </c>
      <c r="C6" s="52" t="str">
        <f>'[1]INDICE 2022'!B6</f>
        <v>CONTRATO MENOR</v>
      </c>
      <c r="D6" s="53" t="str">
        <f>'[1]INDICE 2022'!C6</f>
        <v>SUMINISTROS</v>
      </c>
      <c r="E6" s="52" t="str">
        <f>'[1]INDICE 2022'!D6</f>
        <v>CALZADO DEL PERSONAL (UNIFORMIDAD)</v>
      </c>
      <c r="F6" s="51" t="str">
        <f>'[1]INDICE 2022'!E6</f>
        <v>ADMINISTRACIÓN</v>
      </c>
      <c r="G6" s="55" t="str">
        <f>'[1]INDICE 2022'!F6</f>
        <v>ADJUDICADO</v>
      </c>
      <c r="H6" s="209">
        <v>567</v>
      </c>
      <c r="I6" s="56">
        <f>'[1]INDICE 2022'!G6</f>
        <v>567</v>
      </c>
      <c r="J6" s="83" t="s">
        <v>87</v>
      </c>
      <c r="K6" s="72" t="s">
        <v>88</v>
      </c>
      <c r="L6" s="54" t="s">
        <v>76</v>
      </c>
      <c r="M6" s="54">
        <v>0</v>
      </c>
      <c r="N6" s="54" t="s">
        <v>76</v>
      </c>
      <c r="O6" s="60">
        <f>'[1]INDICE 2022'!K6</f>
        <v>44610</v>
      </c>
      <c r="P6" s="129">
        <v>44610</v>
      </c>
      <c r="Q6" s="71"/>
      <c r="R6" s="127">
        <v>3</v>
      </c>
      <c r="S6" s="71" t="s">
        <v>57</v>
      </c>
      <c r="T6" s="71"/>
      <c r="U6" s="54">
        <v>1</v>
      </c>
      <c r="V6" s="194">
        <v>6491000000</v>
      </c>
    </row>
    <row r="7" spans="1:22" s="24" customFormat="1" ht="21.75" customHeight="1" thickBot="1" x14ac:dyDescent="0.2">
      <c r="A7" s="188">
        <f t="shared" si="0"/>
        <v>4</v>
      </c>
      <c r="B7" s="62" t="str">
        <f>'[1]INDICE 2022'!A7</f>
        <v>004/2022</v>
      </c>
      <c r="C7" s="52" t="str">
        <f>'[1]INDICE 2022'!B7</f>
        <v>CONTRATO MENOR</v>
      </c>
      <c r="D7" s="53" t="str">
        <f>'[1]INDICE 2022'!C7</f>
        <v>SUMINISTROS</v>
      </c>
      <c r="E7" s="52" t="str">
        <f>'[1]INDICE 2022'!D7</f>
        <v>ADQUISICION DE EQUIPOS INFORMATICOS PARA CYBERSEGURIDAD</v>
      </c>
      <c r="F7" s="51" t="str">
        <f>'[1]INDICE 2022'!E7</f>
        <v>GERENCIA</v>
      </c>
      <c r="G7" s="55" t="str">
        <f>'[1]INDICE 2022'!F7</f>
        <v>ADJUDICADO</v>
      </c>
      <c r="H7" s="209">
        <v>2995.35</v>
      </c>
      <c r="I7" s="56">
        <f>'[1]INDICE 2022'!G7</f>
        <v>2995.35</v>
      </c>
      <c r="J7" s="83" t="str">
        <f>'[1]INDICE 2022'!I6</f>
        <v>CALZADOS PECAS,S.L.</v>
      </c>
      <c r="K7" s="72" t="str">
        <f>'[1]INDICE 2022'!J6</f>
        <v>B38033395</v>
      </c>
      <c r="L7" s="54" t="s">
        <v>76</v>
      </c>
      <c r="M7" s="54">
        <v>0</v>
      </c>
      <c r="N7" s="54" t="s">
        <v>76</v>
      </c>
      <c r="O7" s="60">
        <f>'[1]INDICE 2022'!K7</f>
        <v>44620</v>
      </c>
      <c r="P7" s="129">
        <v>44623</v>
      </c>
      <c r="Q7" s="71"/>
      <c r="R7" s="127">
        <v>1</v>
      </c>
      <c r="S7" s="71" t="s">
        <v>57</v>
      </c>
      <c r="T7" s="71"/>
      <c r="U7" s="54">
        <v>1</v>
      </c>
      <c r="V7" s="194">
        <v>2170000000</v>
      </c>
    </row>
    <row r="8" spans="1:22" s="24" customFormat="1" ht="21.75" customHeight="1" thickBot="1" x14ac:dyDescent="0.2">
      <c r="A8" s="188">
        <f t="shared" si="0"/>
        <v>5</v>
      </c>
      <c r="B8" s="62" t="str">
        <f>'[1]INDICE 2022'!A8</f>
        <v>005/2022</v>
      </c>
      <c r="C8" s="52" t="str">
        <f>'[1]INDICE 2022'!B8</f>
        <v>CONTRATO MENOR</v>
      </c>
      <c r="D8" s="53" t="str">
        <f>'[1]INDICE 2022'!C8</f>
        <v>OBRAS</v>
      </c>
      <c r="E8" s="52" t="str">
        <f>'[1]INDICE 2022'!D8</f>
        <v>REPARACIÓN DE GOTERAS EN NPL POR URGENCIAS</v>
      </c>
      <c r="F8" s="51" t="str">
        <f>'[1]INDICE 2022'!E8</f>
        <v>MANTENIMIENTO</v>
      </c>
      <c r="G8" s="55" t="str">
        <f>'[1]INDICE 2022'!F8</f>
        <v>ADJUDICADO</v>
      </c>
      <c r="H8" s="209">
        <v>1380</v>
      </c>
      <c r="I8" s="56">
        <f>'[1]INDICE 2022'!G8</f>
        <v>1380</v>
      </c>
      <c r="J8" s="54" t="str">
        <f>'[1]INDICE 2022'!I7</f>
        <v>C.B.NEXUM</v>
      </c>
      <c r="K8" s="4" t="str">
        <f>'[1]INDICE 2022'!J7</f>
        <v>E76636083</v>
      </c>
      <c r="L8" s="54" t="s">
        <v>79</v>
      </c>
      <c r="M8" s="54">
        <v>0</v>
      </c>
      <c r="N8" s="54" t="s">
        <v>79</v>
      </c>
      <c r="O8" s="60">
        <f>'[1]INDICE 2022'!K8</f>
        <v>44599</v>
      </c>
      <c r="P8" s="129">
        <v>44584</v>
      </c>
      <c r="Q8" s="71"/>
      <c r="R8" s="127">
        <v>1</v>
      </c>
      <c r="S8" s="71" t="s">
        <v>57</v>
      </c>
      <c r="T8" s="71"/>
      <c r="U8" s="54">
        <v>1</v>
      </c>
      <c r="V8" s="194">
        <v>6221205000</v>
      </c>
    </row>
    <row r="9" spans="1:22" s="24" customFormat="1" ht="21.75" customHeight="1" thickBot="1" x14ac:dyDescent="0.2">
      <c r="A9" s="188">
        <f t="shared" si="0"/>
        <v>6</v>
      </c>
      <c r="B9" s="62" t="str">
        <f>'[1]INDICE 2022'!A9</f>
        <v>006/2022</v>
      </c>
      <c r="C9" s="52" t="str">
        <f>'[1]INDICE 2022'!B9</f>
        <v>CONTRATO MENOR</v>
      </c>
      <c r="D9" s="53" t="str">
        <f>'[1]INDICE 2022'!C9</f>
        <v>SERVICIOS</v>
      </c>
      <c r="E9" s="52" t="str">
        <f>'[1]INDICE 2022'!D9</f>
        <v>ADQUISICIÓN DE MORTERO REPARADOR</v>
      </c>
      <c r="F9" s="51" t="str">
        <f>'[1]INDICE 2022'!E9</f>
        <v>MANTENIMIENTO</v>
      </c>
      <c r="G9" s="55" t="str">
        <f>'[1]INDICE 2022'!F9</f>
        <v>ADJUDICADO</v>
      </c>
      <c r="H9" s="209">
        <v>297.04000000000002</v>
      </c>
      <c r="I9" s="56">
        <f>'[1]INDICE 2022'!G9</f>
        <v>297.04000000000002</v>
      </c>
      <c r="J9" s="54" t="str">
        <f>'[1]INDICE 2022'!I8</f>
        <v>PAVIMENTOS IMPERTEMA,SLU</v>
      </c>
      <c r="K9" s="54" t="str">
        <f>'[1]INDICE 2022'!J8</f>
        <v>B76722578</v>
      </c>
      <c r="L9" s="54" t="s">
        <v>76</v>
      </c>
      <c r="M9" s="54">
        <v>0</v>
      </c>
      <c r="N9" s="54" t="s">
        <v>76</v>
      </c>
      <c r="O9" s="60">
        <f>'[1]INDICE 2022'!K9</f>
        <v>44620</v>
      </c>
      <c r="P9" s="129">
        <v>44621</v>
      </c>
      <c r="Q9" s="71"/>
      <c r="R9" s="127"/>
      <c r="S9" s="71" t="s">
        <v>57</v>
      </c>
      <c r="T9" s="71"/>
      <c r="U9" s="54">
        <v>1</v>
      </c>
      <c r="V9" s="194">
        <v>6221604000</v>
      </c>
    </row>
    <row r="10" spans="1:22" s="24" customFormat="1" ht="11.25" thickBot="1" x14ac:dyDescent="0.2">
      <c r="A10" s="188">
        <f t="shared" si="0"/>
        <v>7</v>
      </c>
      <c r="B10" s="157" t="str">
        <f>'[1]INDICE 2022'!A10</f>
        <v>007/2022</v>
      </c>
      <c r="C10" s="171" t="str">
        <f>'[1]INDICE 2022'!B10</f>
        <v>CONTRATO MENOR</v>
      </c>
      <c r="D10" s="171" t="str">
        <f>'[1]INDICE 2022'!C10</f>
        <v>SUMINISTROS</v>
      </c>
      <c r="E10" s="171" t="str">
        <f>'[1]INDICE 2022'!D10</f>
        <v>ADQUISICIÓN ESPEJO CONVEXO ROTONDA</v>
      </c>
      <c r="F10" s="171" t="str">
        <f>'[1]INDICE 2022'!E10</f>
        <v>EXPLOTACION</v>
      </c>
      <c r="G10" s="171" t="str">
        <f>'[1]INDICE 2022'!F10</f>
        <v>ADJUDICADO</v>
      </c>
      <c r="H10" s="207">
        <v>190.83</v>
      </c>
      <c r="I10" s="172">
        <f>'[1]INDICE 2022'!G10</f>
        <v>190.83</v>
      </c>
      <c r="J10" s="173" t="str">
        <f>'[1]INDICE 2022'!I9</f>
        <v>IMPERMECA COMERCIAL S.L.U.</v>
      </c>
      <c r="K10" s="173" t="str">
        <f>'[1]INDICE 2022'!J9</f>
        <v>B38754263</v>
      </c>
      <c r="L10" s="173"/>
      <c r="M10" s="173"/>
      <c r="N10" s="173"/>
      <c r="O10" s="174">
        <f>'[1]INDICE 2022'!K10</f>
        <v>44609</v>
      </c>
      <c r="P10" s="175"/>
      <c r="Q10" s="158"/>
      <c r="R10" s="176">
        <v>1</v>
      </c>
      <c r="S10" s="158" t="s">
        <v>57</v>
      </c>
      <c r="T10" s="158"/>
      <c r="U10" s="173">
        <v>1</v>
      </c>
      <c r="V10" s="193">
        <v>6221404000</v>
      </c>
    </row>
    <row r="11" spans="1:22" s="24" customFormat="1" ht="11.25" thickBot="1" x14ac:dyDescent="0.2">
      <c r="A11" s="188">
        <f>(A10+1)</f>
        <v>8</v>
      </c>
      <c r="B11" s="51" t="str">
        <f>'[1]INDICE 2022'!A11</f>
        <v>008/2022</v>
      </c>
      <c r="C11" s="52" t="str">
        <f>'[1]INDICE 2022'!B11</f>
        <v>CONTRATO MENOR</v>
      </c>
      <c r="D11" s="53" t="str">
        <f>'[1]INDICE 2022'!C11</f>
        <v>OBRAS</v>
      </c>
      <c r="E11" s="52" t="str">
        <f>'[1]INDICE 2022'!D11</f>
        <v>ADAPTADOR USB AUDIO PARA MEGAFONÍA</v>
      </c>
      <c r="F11" s="51" t="str">
        <f>'[1]INDICE 2022'!E11</f>
        <v>EXPLOTACION</v>
      </c>
      <c r="G11" s="55" t="str">
        <f>'[1]INDICE 2022'!F11</f>
        <v>ADJUDICADO</v>
      </c>
      <c r="H11" s="209">
        <v>13</v>
      </c>
      <c r="I11" s="56">
        <f>'[1]INDICE 2022'!G11</f>
        <v>13</v>
      </c>
      <c r="J11" s="54" t="str">
        <f>'[1]INDICE 2022'!I10</f>
        <v>CANARIAS DE SEÑALIZACIONES, SL</v>
      </c>
      <c r="K11" s="54" t="str">
        <f>'[1]INDICE 2022'!J10</f>
        <v>B38415121</v>
      </c>
      <c r="L11" s="54"/>
      <c r="M11" s="54"/>
      <c r="N11" s="54"/>
      <c r="O11" s="60">
        <f>'[1]INDICE 2022'!K11</f>
        <v>44628</v>
      </c>
      <c r="P11" s="129"/>
      <c r="Q11" s="71"/>
      <c r="R11" s="127"/>
      <c r="S11" s="71" t="s">
        <v>57</v>
      </c>
      <c r="T11" s="71"/>
      <c r="U11" s="54">
        <v>1</v>
      </c>
      <c r="V11" s="194">
        <v>6221504000</v>
      </c>
    </row>
    <row r="12" spans="1:22" s="24" customFormat="1" ht="21.75" customHeight="1" thickBot="1" x14ac:dyDescent="0.2">
      <c r="A12" s="188">
        <v>9</v>
      </c>
      <c r="B12" s="51" t="str">
        <f>'[1]INDICE 2022'!A12</f>
        <v>009/2022</v>
      </c>
      <c r="C12" s="52" t="str">
        <f>'[1]INDICE 2022'!B12</f>
        <v>CONTRATO MENOR</v>
      </c>
      <c r="D12" s="53" t="str">
        <f>'[1]INDICE 2022'!C12</f>
        <v>OBRAS</v>
      </c>
      <c r="E12" s="52" t="str">
        <f>'[1]INDICE 2022'!D12</f>
        <v>REPARACIÓN/SUSTITUCIÓN BOMBA DE RECIRCULACIÓN DE FANGOS</v>
      </c>
      <c r="F12" s="51" t="str">
        <f>'[1]INDICE 2022'!E12</f>
        <v>EXPLOTACION</v>
      </c>
      <c r="G12" s="55" t="str">
        <f>'[1]INDICE 2022'!F12</f>
        <v>ADJUDICADO</v>
      </c>
      <c r="H12" s="209">
        <v>107</v>
      </c>
      <c r="I12" s="56">
        <f>'[1]INDICE 2022'!G12</f>
        <v>100</v>
      </c>
      <c r="J12" s="54" t="str">
        <f>'[1]INDICE 2022'!I11</f>
        <v>INTER ELECTROCOM, SL</v>
      </c>
      <c r="K12" s="54" t="str">
        <f>'[1]INDICE 2022'!J11</f>
        <v>B38607297</v>
      </c>
      <c r="L12" s="54"/>
      <c r="M12" s="54"/>
      <c r="N12" s="54"/>
      <c r="O12" s="60">
        <f>'[1]INDICE 2022'!K12</f>
        <v>44572</v>
      </c>
      <c r="P12" s="129"/>
      <c r="Q12" s="71"/>
      <c r="R12" s="127"/>
      <c r="S12" s="71" t="s">
        <v>57</v>
      </c>
      <c r="T12" s="71"/>
      <c r="U12" s="54">
        <v>1</v>
      </c>
      <c r="V12" s="194">
        <v>6290000000</v>
      </c>
    </row>
    <row r="13" spans="1:22" s="24" customFormat="1" ht="21.75" customHeight="1" thickBot="1" x14ac:dyDescent="0.2">
      <c r="A13" s="188">
        <f>(A12+1)</f>
        <v>10</v>
      </c>
      <c r="B13" s="62" t="str">
        <f>'[1]INDICE 2022'!A13</f>
        <v>010/2022</v>
      </c>
      <c r="C13" s="52" t="str">
        <f>'[1]INDICE 2022'!B13</f>
        <v>CONTRATO MENOR</v>
      </c>
      <c r="D13" s="53" t="str">
        <f>'[1]INDICE 2022'!C13</f>
        <v>SUMINISTROS</v>
      </c>
      <c r="E13" s="52" t="str">
        <f>'[1]INDICE 2022'!D13</f>
        <v>COMPRA DE MATERIAL DE OFICINA</v>
      </c>
      <c r="F13" s="51" t="str">
        <f>'[1]INDICE 2022'!E13</f>
        <v>ADMINISTRACION</v>
      </c>
      <c r="G13" s="55" t="str">
        <f>'[1]INDICE 2022'!F13</f>
        <v>ADJUDICADO</v>
      </c>
      <c r="H13" s="210">
        <v>195.94</v>
      </c>
      <c r="I13" s="57">
        <v>195.94</v>
      </c>
      <c r="J13" s="54" t="str">
        <f>'[1]INDICE 2022'!I12</f>
        <v>HERNÁNDEZ BELLO, S.L.</v>
      </c>
      <c r="K13" s="54" t="str">
        <f>'[1]INDICE 2022'!J12</f>
        <v>B38288684</v>
      </c>
      <c r="L13" s="54" t="s">
        <v>76</v>
      </c>
      <c r="M13" s="54">
        <v>0</v>
      </c>
      <c r="N13" s="54" t="s">
        <v>76</v>
      </c>
      <c r="O13" s="60">
        <f>'[1]INDICE 2022'!K13</f>
        <v>44615</v>
      </c>
      <c r="P13" s="129">
        <v>44616</v>
      </c>
      <c r="Q13" s="71"/>
      <c r="R13" s="127">
        <v>1</v>
      </c>
      <c r="S13" s="71" t="s">
        <v>57</v>
      </c>
      <c r="T13" s="71"/>
      <c r="U13" s="54">
        <v>1</v>
      </c>
      <c r="V13" s="194">
        <v>6028000000</v>
      </c>
    </row>
    <row r="14" spans="1:22" ht="12" thickBot="1" x14ac:dyDescent="0.2">
      <c r="A14" s="90">
        <f t="shared" si="0"/>
        <v>11</v>
      </c>
      <c r="B14" s="184" t="str">
        <f>'[1]INDICE 2022'!A14</f>
        <v>011/2022</v>
      </c>
      <c r="C14" s="178" t="str">
        <f>'[1]INDICE 2022'!B14</f>
        <v>LICITACIÓN</v>
      </c>
      <c r="D14" s="178" t="str">
        <f>'[1]INDICE 2022'!C14</f>
        <v>OBRAS</v>
      </c>
      <c r="E14" s="179" t="str">
        <f>'[1]INDICE 2022'!D14</f>
        <v>REHABILITACIÓN, MANTENIMIENTO Y CONSERVACIÓN JARDINES</v>
      </c>
      <c r="F14" s="178" t="str">
        <f>'[1]INDICE 2022'!E14</f>
        <v>EXPLOTACION</v>
      </c>
      <c r="G14" s="178" t="s">
        <v>208</v>
      </c>
      <c r="H14" s="211"/>
      <c r="I14" s="212" t="e">
        <f>'[1]INDICE 2022'!H14</f>
        <v>#REF!</v>
      </c>
      <c r="J14" s="179" t="e">
        <f>'[1]INDICE 2022'!I14</f>
        <v>#REF!</v>
      </c>
      <c r="K14" s="178" t="e">
        <f>'[1]INDICE 2022'!J14</f>
        <v>#REF!</v>
      </c>
      <c r="L14" s="178"/>
      <c r="M14" s="178"/>
      <c r="N14" s="178"/>
      <c r="O14" s="178" t="e">
        <f>'[1]INDICE 2022'!K14</f>
        <v>#REF!</v>
      </c>
      <c r="P14" s="178"/>
      <c r="Q14" s="178"/>
      <c r="R14" s="178"/>
      <c r="S14" s="178" t="s">
        <v>57</v>
      </c>
      <c r="T14" s="178"/>
      <c r="U14" s="178">
        <v>1</v>
      </c>
      <c r="V14" s="193"/>
    </row>
    <row r="15" spans="1:22" ht="23.25" thickBot="1" x14ac:dyDescent="0.2">
      <c r="A15" s="90">
        <f t="shared" si="0"/>
        <v>12</v>
      </c>
      <c r="B15" s="157" t="str">
        <f>'[1]INDICE 2022'!A15</f>
        <v>012/2022</v>
      </c>
      <c r="C15" s="168" t="s">
        <v>125</v>
      </c>
      <c r="D15" s="167" t="str">
        <f>'[1]INDICE 2022'!C15</f>
        <v>SERVICIOS</v>
      </c>
      <c r="E15" s="168" t="str">
        <f>'[1]INDICE 2022'!D15</f>
        <v>SERVICIO DE DESINSECTACIÓN Y DESRATIZACIÓN</v>
      </c>
      <c r="F15" s="167" t="str">
        <f>'[1]INDICE 2022'!E15</f>
        <v>EXPLOTACION</v>
      </c>
      <c r="G15" s="167" t="str">
        <f>'[1]INDICE 2022'!F15</f>
        <v>EN CURSO</v>
      </c>
      <c r="H15" s="213">
        <v>30000</v>
      </c>
      <c r="I15" s="208" t="e">
        <f>'[1]INDICE 2022'!G14</f>
        <v>#REF!</v>
      </c>
      <c r="J15" s="167" t="e">
        <f>'[1]INDICE 2022'!I14</f>
        <v>#REF!</v>
      </c>
      <c r="K15" s="167" t="e">
        <f>'[1]INDICE 2022'!J14</f>
        <v>#REF!</v>
      </c>
      <c r="L15" s="167" t="s">
        <v>126</v>
      </c>
      <c r="M15" s="167">
        <v>1</v>
      </c>
      <c r="N15" s="167" t="s">
        <v>127</v>
      </c>
      <c r="O15" s="167" t="e">
        <f>'[1]INDICE 2022'!K15</f>
        <v>#REF!</v>
      </c>
      <c r="P15" s="167"/>
      <c r="Q15" s="167"/>
      <c r="R15" s="167"/>
      <c r="S15" s="167" t="s">
        <v>57</v>
      </c>
      <c r="T15" s="170" t="s">
        <v>124</v>
      </c>
      <c r="U15" s="167">
        <v>1</v>
      </c>
      <c r="V15" s="193">
        <v>6292000000</v>
      </c>
    </row>
    <row r="16" spans="1:22" ht="24" customHeight="1" thickBot="1" x14ac:dyDescent="0.2">
      <c r="A16" s="90">
        <f t="shared" si="0"/>
        <v>13</v>
      </c>
      <c r="B16" s="157" t="str">
        <f>'[1]INDICE 2022'!A16</f>
        <v>013/2022</v>
      </c>
      <c r="C16" s="167" t="str">
        <f>'[1]INDICE 2022'!B16</f>
        <v>LICITACIÓN</v>
      </c>
      <c r="D16" s="167" t="str">
        <f>'[1]INDICE 2022'!C16</f>
        <v>SERVICIOS</v>
      </c>
      <c r="E16" s="168" t="str">
        <f>'[1]INDICE 2022'!D16</f>
        <v>GESTIÓN DE RESIDUOS ORGÁNICOS TRATAMIENTO SELECTIVO</v>
      </c>
      <c r="F16" s="167" t="str">
        <f>'[1]INDICE 2022'!E16</f>
        <v>EXPLOTACION</v>
      </c>
      <c r="G16" s="167" t="str">
        <f>'[1]INDICE 2022'!F16</f>
        <v>EN CURSO</v>
      </c>
      <c r="H16" s="213">
        <v>40000</v>
      </c>
      <c r="I16" s="208" t="e">
        <f>'[1]INDICE 2022'!G15</f>
        <v>#REF!</v>
      </c>
      <c r="J16" s="167" t="e">
        <f>'[1]INDICE 2022'!I15</f>
        <v>#REF!</v>
      </c>
      <c r="K16" s="167" t="e">
        <f>'[1]INDICE 2022'!J15</f>
        <v>#REF!</v>
      </c>
      <c r="L16" s="167" t="s">
        <v>126</v>
      </c>
      <c r="M16" s="167">
        <v>0</v>
      </c>
      <c r="N16" s="167" t="s">
        <v>126</v>
      </c>
      <c r="O16" s="167" t="e">
        <f>'[1]INDICE 2022'!K16</f>
        <v>#REF!</v>
      </c>
      <c r="P16" s="167"/>
      <c r="Q16" s="167"/>
      <c r="R16" s="167"/>
      <c r="S16" s="167" t="s">
        <v>57</v>
      </c>
      <c r="T16" s="170" t="s">
        <v>124</v>
      </c>
      <c r="U16" s="167">
        <v>1</v>
      </c>
      <c r="V16" s="193">
        <v>6290000000</v>
      </c>
    </row>
    <row r="17" spans="1:22" ht="21.75" customHeight="1" thickBot="1" x14ac:dyDescent="0.2">
      <c r="A17" s="90">
        <f t="shared" si="0"/>
        <v>14</v>
      </c>
      <c r="B17" s="157" t="str">
        <f>'[1]INDICE 2022'!A17</f>
        <v>014/2022</v>
      </c>
      <c r="C17" s="167" t="str">
        <f>'[1]INDICE 2022'!B17</f>
        <v>LICITACIÓN</v>
      </c>
      <c r="D17" s="167" t="str">
        <f>'[1]INDICE 2022'!C17</f>
        <v>SERVICIOS</v>
      </c>
      <c r="E17" s="168" t="str">
        <f>'[1]INDICE 2022'!D17</f>
        <v>SERVICIO DE ASESORÍA FISCAL, LABORAL Y CONTABLE</v>
      </c>
      <c r="F17" s="167" t="str">
        <f>'[1]INDICE 2022'!E17</f>
        <v>ADMINISTRACION</v>
      </c>
      <c r="G17" s="167" t="str">
        <f>'[1]INDICE 2022'!F17</f>
        <v>EN CURSO</v>
      </c>
      <c r="H17" s="213">
        <v>28000</v>
      </c>
      <c r="I17" s="208" t="e">
        <f>'[1]INDICE 2022'!G16</f>
        <v>#REF!</v>
      </c>
      <c r="J17" s="167" t="e">
        <f>'[1]INDICE 2022'!I16</f>
        <v>#REF!</v>
      </c>
      <c r="K17" s="167" t="e">
        <f>'[1]INDICE 2022'!J16</f>
        <v>#REF!</v>
      </c>
      <c r="L17" s="167" t="s">
        <v>126</v>
      </c>
      <c r="M17" s="167">
        <v>1</v>
      </c>
      <c r="N17" s="167" t="s">
        <v>127</v>
      </c>
      <c r="O17" s="167" t="e">
        <f>'[1]INDICE 2022'!K17</f>
        <v>#REF!</v>
      </c>
      <c r="P17" s="167"/>
      <c r="Q17" s="167"/>
      <c r="R17" s="167"/>
      <c r="S17" s="167" t="s">
        <v>57</v>
      </c>
      <c r="T17" s="170" t="s">
        <v>124</v>
      </c>
      <c r="U17" s="167">
        <v>1</v>
      </c>
      <c r="V17" s="193">
        <v>6296000000</v>
      </c>
    </row>
    <row r="18" spans="1:22" ht="12" customHeight="1" thickBot="1" x14ac:dyDescent="0.2">
      <c r="A18" s="90">
        <f t="shared" si="0"/>
        <v>15</v>
      </c>
      <c r="B18" s="157" t="str">
        <f>'[1]INDICE 2022'!A18</f>
        <v>015/2022</v>
      </c>
      <c r="C18" s="167" t="str">
        <f>'[1]INDICE 2022'!B18</f>
        <v>LICITACIÓN</v>
      </c>
      <c r="D18" s="167" t="str">
        <f>'[1]INDICE 2022'!C18</f>
        <v>SERVICIOS</v>
      </c>
      <c r="E18" s="167" t="str">
        <f>'[1]INDICE 2022'!D18</f>
        <v>SERVICIO DE MANTENIMIENTO INFORMÁTICO</v>
      </c>
      <c r="F18" s="167" t="str">
        <f>'[1]INDICE 2022'!E18</f>
        <v>GERENCIA</v>
      </c>
      <c r="G18" s="167" t="str">
        <f>'[1]INDICE 2022'!F18</f>
        <v>EN CURSO</v>
      </c>
      <c r="H18" s="214" t="e">
        <f t="shared" ref="H18:H30" si="1">I18</f>
        <v>#REF!</v>
      </c>
      <c r="I18" s="208" t="e">
        <f>'[1]INDICE 2022'!G17</f>
        <v>#REF!</v>
      </c>
      <c r="J18" s="167" t="e">
        <f>'[1]INDICE 2022'!I17</f>
        <v>#REF!</v>
      </c>
      <c r="K18" s="167" t="e">
        <f>'[1]INDICE 2022'!J17</f>
        <v>#REF!</v>
      </c>
      <c r="L18" s="167"/>
      <c r="M18" s="167"/>
      <c r="N18" s="167"/>
      <c r="O18" s="167" t="e">
        <f>'[1]INDICE 2022'!K18</f>
        <v>#REF!</v>
      </c>
      <c r="P18" s="167"/>
      <c r="Q18" s="167"/>
      <c r="R18" s="167"/>
      <c r="S18" s="167" t="s">
        <v>57</v>
      </c>
      <c r="T18" s="167"/>
      <c r="U18" s="167">
        <v>1</v>
      </c>
      <c r="V18" s="193">
        <v>6221504000</v>
      </c>
    </row>
    <row r="19" spans="1:22" ht="11.25" thickBot="1" x14ac:dyDescent="0.2">
      <c r="A19" s="188">
        <f t="shared" si="0"/>
        <v>16</v>
      </c>
      <c r="B19" s="89" t="str">
        <f>'[1]INDICE 2022'!A19</f>
        <v>016/2022</v>
      </c>
      <c r="C19" s="52" t="str">
        <f>'[1]INDICE 2022'!B19</f>
        <v>CONTRATO MENOR</v>
      </c>
      <c r="D19" s="26" t="str">
        <f>'[1]INDICE 2022'!C19</f>
        <v>SERVICIOS</v>
      </c>
      <c r="E19" s="2" t="str">
        <f>'[1]INDICE 2022'!D19</f>
        <v>RENOVACION DE INSPECCIÓN REGLAMENTARIA DEL CENTRO DE TRANSFORMACIÓN</v>
      </c>
      <c r="F19" s="1" t="str">
        <f>'[1]INDICE 2022'!E19</f>
        <v>MANTENIMIENTO</v>
      </c>
      <c r="G19" s="55" t="str">
        <f>'[1]INDICE 2022'!F19</f>
        <v>ADJUDICADO</v>
      </c>
      <c r="H19" s="215">
        <f t="shared" si="1"/>
        <v>280</v>
      </c>
      <c r="I19" s="58">
        <f>'[1]INDICE 2022'!G19</f>
        <v>280</v>
      </c>
      <c r="J19" s="4" t="str">
        <f>'[1]INDICE 2022'!I19</f>
        <v>TÜV SÜD ATISAE</v>
      </c>
      <c r="K19" s="4" t="str">
        <f>'[1]INDICE 2022'!J19</f>
        <v>A28161396</v>
      </c>
      <c r="L19" s="54" t="s">
        <v>76</v>
      </c>
      <c r="M19" s="54">
        <v>0</v>
      </c>
      <c r="N19" s="54" t="s">
        <v>76</v>
      </c>
      <c r="O19" s="61">
        <f>'[1]INDICE 2022'!K19</f>
        <v>44656</v>
      </c>
      <c r="P19" s="130">
        <v>44656</v>
      </c>
      <c r="Q19" s="71"/>
      <c r="R19" s="128"/>
      <c r="S19" s="10" t="s">
        <v>57</v>
      </c>
      <c r="T19" s="71"/>
      <c r="U19" s="4">
        <v>2</v>
      </c>
      <c r="V19" s="194">
        <v>6221304000</v>
      </c>
    </row>
    <row r="20" spans="1:22" s="8" customFormat="1" ht="21.75" customHeight="1" thickBot="1" x14ac:dyDescent="0.2">
      <c r="A20" s="188">
        <f t="shared" si="0"/>
        <v>17</v>
      </c>
      <c r="B20" s="112" t="str">
        <f>'[1]INDICE 2022'!A20</f>
        <v>017/2022</v>
      </c>
      <c r="C20" s="52" t="str">
        <f>'[1]INDICE 2022'!B20</f>
        <v>CONTRATO MENOR</v>
      </c>
      <c r="D20" s="26" t="str">
        <f>'[1]INDICE 2022'!C20</f>
        <v>OBRAS</v>
      </c>
      <c r="E20" s="85" t="str">
        <f>'[1]INDICE 2022'!D20</f>
        <v>REPARACIÓN DE CUBIERTA MÓDULO 125 GOTERAS (URGENCIA)</v>
      </c>
      <c r="F20" s="6" t="str">
        <f>'[1]INDICE 2022'!E20</f>
        <v>MANTENIMIENTO</v>
      </c>
      <c r="G20" s="10" t="str">
        <f>'[1]INDICE 2022'!F20</f>
        <v>ADJUDICADO</v>
      </c>
      <c r="H20" s="137">
        <f t="shared" si="1"/>
        <v>1170</v>
      </c>
      <c r="I20" s="58">
        <f>'[1]INDICE 2022'!G20</f>
        <v>1170</v>
      </c>
      <c r="J20" s="4" t="str">
        <f>'[1]INDICE 2022'!I20</f>
        <v>IMPERTEMA,S.L.</v>
      </c>
      <c r="K20" s="4" t="str">
        <f>'[1]INDICE 2022'!J20</f>
        <v>B76722578</v>
      </c>
      <c r="L20" s="4" t="s">
        <v>79</v>
      </c>
      <c r="M20" s="4">
        <v>0</v>
      </c>
      <c r="N20" s="4" t="s">
        <v>79</v>
      </c>
      <c r="O20" s="61">
        <f>'[1]INDICE 2022'!K20</f>
        <v>44638</v>
      </c>
      <c r="P20" s="130">
        <v>44641</v>
      </c>
      <c r="Q20" s="71"/>
      <c r="R20" s="121">
        <v>1</v>
      </c>
      <c r="S20" s="10" t="s">
        <v>57</v>
      </c>
      <c r="T20" s="71"/>
      <c r="U20" s="4">
        <v>1</v>
      </c>
      <c r="V20" s="194">
        <v>6221003000</v>
      </c>
    </row>
    <row r="21" spans="1:22" s="8" customFormat="1" ht="21.75" customHeight="1" thickBot="1" x14ac:dyDescent="0.2">
      <c r="A21" s="188">
        <f t="shared" si="0"/>
        <v>18</v>
      </c>
      <c r="B21" s="112" t="str">
        <f>'[1]INDICE 2022'!A21</f>
        <v>018/2022</v>
      </c>
      <c r="C21" s="52" t="str">
        <f>'[1]INDICE 2022'!B21</f>
        <v>CONTRATO MENOR</v>
      </c>
      <c r="D21" s="26" t="str">
        <f>'[1]INDICE 2022'!C21</f>
        <v>OBRAS</v>
      </c>
      <c r="E21" s="85" t="str">
        <f>'[1]INDICE 2022'!D21</f>
        <v>REPARACIÓN TUBERÍA CONTRAINCENDIOS EN COMPLEJO B NAVE 1,2,7 y 8</v>
      </c>
      <c r="F21" s="5" t="str">
        <f>'[1]INDICE 2022'!E21</f>
        <v>MANTENIMIENTO</v>
      </c>
      <c r="G21" s="10" t="str">
        <f>'[1]INDICE 2022'!F21</f>
        <v>ADJUDICADO</v>
      </c>
      <c r="H21" s="137">
        <f t="shared" si="1"/>
        <v>4180</v>
      </c>
      <c r="I21" s="58">
        <f>'[1]INDICE 2022'!G21</f>
        <v>4180</v>
      </c>
      <c r="J21" s="4" t="str">
        <f>'[1]INDICE 2022'!I21</f>
        <v>FERNÁNDEZ COGOLLUDO, S.L.</v>
      </c>
      <c r="K21" s="4" t="str">
        <f>'[1]INDICE 2022'!J21</f>
        <v>B38269403</v>
      </c>
      <c r="L21" s="4" t="s">
        <v>77</v>
      </c>
      <c r="M21" s="4">
        <v>0</v>
      </c>
      <c r="N21" s="4" t="s">
        <v>77</v>
      </c>
      <c r="O21" s="61">
        <f>'[1]INDICE 2022'!K21</f>
        <v>44643</v>
      </c>
      <c r="P21" s="130">
        <v>44650</v>
      </c>
      <c r="Q21" s="71"/>
      <c r="R21" s="121">
        <v>3</v>
      </c>
      <c r="S21" s="10" t="s">
        <v>57</v>
      </c>
      <c r="T21" s="71"/>
      <c r="U21" s="4">
        <v>1</v>
      </c>
      <c r="V21" s="194">
        <v>6221405000</v>
      </c>
    </row>
    <row r="22" spans="1:22" ht="31.5" customHeight="1" thickBot="1" x14ac:dyDescent="0.2">
      <c r="A22" s="188">
        <f t="shared" si="0"/>
        <v>19</v>
      </c>
      <c r="B22" s="89" t="str">
        <f>'[1]INDICE 2022'!A22</f>
        <v>019/2022</v>
      </c>
      <c r="C22" s="52" t="str">
        <f>'[1]INDICE 2022'!B22</f>
        <v>CONTRATO MENOR</v>
      </c>
      <c r="D22" s="26" t="str">
        <f>'[1]INDICE 2022'!C22</f>
        <v>OBRAS</v>
      </c>
      <c r="E22" s="2" t="str">
        <f>'[1]INDICE 2022'!D22</f>
        <v>REPARACIÓN DE CUBIERTA CURVA EN MÓDULO 104 POR GOTERAS (URGENCIA)</v>
      </c>
      <c r="F22" s="1" t="str">
        <f>'[1]INDICE 2022'!E22</f>
        <v>MANTENIMIENTO</v>
      </c>
      <c r="G22" s="55" t="str">
        <f>'[1]INDICE 2022'!F22</f>
        <v>ADJUDICADO</v>
      </c>
      <c r="H22" s="137">
        <f t="shared" si="1"/>
        <v>1802.84</v>
      </c>
      <c r="I22" s="58">
        <f>'[1]INDICE 2022'!G22</f>
        <v>1802.84</v>
      </c>
      <c r="J22" s="4" t="str">
        <f>'[1]INDICE 2022'!I22</f>
        <v>MONTAJES E INSTALACIONES CANARIOS,S.L.</v>
      </c>
      <c r="K22" s="4" t="str">
        <f>'[1]INDICE 2022'!J22</f>
        <v>B38403903</v>
      </c>
      <c r="L22" s="4" t="s">
        <v>77</v>
      </c>
      <c r="M22" s="4">
        <v>1</v>
      </c>
      <c r="N22" s="4" t="s">
        <v>77</v>
      </c>
      <c r="O22" s="61">
        <v>44638</v>
      </c>
      <c r="P22" s="130">
        <v>44670</v>
      </c>
      <c r="Q22" s="71"/>
      <c r="R22" s="128"/>
      <c r="S22" s="10" t="s">
        <v>57</v>
      </c>
      <c r="T22" s="71"/>
      <c r="U22" s="4">
        <v>1</v>
      </c>
      <c r="V22" s="194">
        <v>6221002000</v>
      </c>
    </row>
    <row r="23" spans="1:22" ht="11.25" thickBot="1" x14ac:dyDescent="0.2">
      <c r="A23" s="188">
        <f t="shared" si="0"/>
        <v>20</v>
      </c>
      <c r="B23" s="89" t="str">
        <f>'[1]INDICE 2022'!A23</f>
        <v>020/2022</v>
      </c>
      <c r="C23" s="52" t="str">
        <f>'[1]INDICE 2022'!B23</f>
        <v>CONTRATO MENOR</v>
      </c>
      <c r="D23" s="52" t="str">
        <f>'[1]INDICE 2022'!C23</f>
        <v>OBRAS</v>
      </c>
      <c r="E23" s="52" t="str">
        <f>'[1]INDICE 2022'!D23</f>
        <v>SUMINISTRO Y COLOCACIÓN DE RIADIADOR DE GRUPO ELECTRÓGENO (URGENCIA)</v>
      </c>
      <c r="F23" s="52" t="str">
        <f>'[1]INDICE 2022'!E23</f>
        <v>MANTENIMIENTO</v>
      </c>
      <c r="G23" s="52" t="str">
        <f>'[1]INDICE 2022'!F23</f>
        <v>ADJUDICADO</v>
      </c>
      <c r="H23" s="137">
        <f t="shared" si="1"/>
        <v>5855.8</v>
      </c>
      <c r="I23" s="137">
        <f>'[1]INDICE 2022'!G23</f>
        <v>5855.8</v>
      </c>
      <c r="J23" s="52" t="str">
        <f>'[1]INDICE 2022'!I23</f>
        <v>ELECNOR SERVICIOS Y PROYECTOS, S.A.U.</v>
      </c>
      <c r="K23" s="52" t="str">
        <f>'[1]INDICE 2022'!J23</f>
        <v>A79486833</v>
      </c>
      <c r="L23" s="52"/>
      <c r="M23" s="52"/>
      <c r="N23" s="52"/>
      <c r="O23" s="152">
        <f>'[1]INDICE 2022'!$K$23</f>
        <v>44675</v>
      </c>
      <c r="P23" s="52"/>
      <c r="Q23" s="52"/>
      <c r="R23" s="52"/>
      <c r="S23" s="52" t="s">
        <v>57</v>
      </c>
      <c r="T23" s="52"/>
      <c r="U23" s="52">
        <v>2</v>
      </c>
      <c r="V23" s="194">
        <v>6221304000</v>
      </c>
    </row>
    <row r="24" spans="1:22" s="24" customFormat="1" ht="21.75" thickBot="1" x14ac:dyDescent="0.2">
      <c r="A24" s="188">
        <f t="shared" si="0"/>
        <v>21</v>
      </c>
      <c r="B24" s="89" t="str">
        <f>'[1]INDICE 2022'!A24</f>
        <v>021/2022</v>
      </c>
      <c r="C24" s="52" t="str">
        <f>'[1]INDICE 2022'!B24</f>
        <v>CONTRATO MENOR</v>
      </c>
      <c r="D24" s="52" t="str">
        <f>'[1]INDICE 2022'!C24</f>
        <v>SUMINISTROS</v>
      </c>
      <c r="E24" s="52" t="str">
        <f>'[1]INDICE 2022'!D24</f>
        <v>ADQUISICIÓN DE PUNTO DE ACCESO Y SWITCH PARA DAR COBERTURA WIFI EN BÁSCULA</v>
      </c>
      <c r="F24" s="142" t="str">
        <f>'[1]INDICE 2022'!E24</f>
        <v>EXPLOTACIÓN</v>
      </c>
      <c r="G24" s="142" t="str">
        <f>'[1]INDICE 2022'!F24</f>
        <v>ADJUDICADO</v>
      </c>
      <c r="H24" s="137">
        <f t="shared" si="1"/>
        <v>65.27</v>
      </c>
      <c r="I24" s="137">
        <f>'[1]INDICE 2022'!G24</f>
        <v>65.27</v>
      </c>
      <c r="J24" s="140" t="str">
        <f>'[1]INDICE 2022'!I24</f>
        <v>C.B. NEXUM INFORMÁTICA</v>
      </c>
      <c r="K24" s="142" t="str">
        <f>'[1]INDICE 2022'!J24</f>
        <v>E76636083</v>
      </c>
      <c r="L24" s="142" t="s">
        <v>76</v>
      </c>
      <c r="M24" s="142">
        <v>0</v>
      </c>
      <c r="N24" s="142" t="s">
        <v>76</v>
      </c>
      <c r="O24" s="143">
        <v>44651</v>
      </c>
      <c r="P24" s="142"/>
      <c r="Q24" s="119"/>
      <c r="R24" s="142"/>
      <c r="S24" s="142" t="s">
        <v>57</v>
      </c>
      <c r="T24" s="142"/>
      <c r="U24" s="142">
        <v>1</v>
      </c>
      <c r="V24" s="194">
        <v>6221503000</v>
      </c>
    </row>
    <row r="25" spans="1:22" ht="21.75" customHeight="1" x14ac:dyDescent="0.15">
      <c r="A25" s="189">
        <f t="shared" si="0"/>
        <v>22</v>
      </c>
      <c r="B25" s="112" t="str">
        <f>'[1]INDICE 2022'!A25</f>
        <v>022/2022</v>
      </c>
      <c r="C25" s="52" t="str">
        <f>'[1]INDICE 2022'!B25</f>
        <v>CONTRATO MENOR</v>
      </c>
      <c r="D25" s="91" t="str">
        <f>'[1]INDICE 2022'!C25</f>
        <v>SUMINISTROS</v>
      </c>
      <c r="E25" s="100" t="str">
        <f>'[1]INDICE 2022'!D25</f>
        <v>COMPRA DE MATERIAL DE OFICINA</v>
      </c>
      <c r="F25" s="93" t="str">
        <f>'[1]INDICE 2022'!E25</f>
        <v>ADMINISTRACION</v>
      </c>
      <c r="G25" s="94" t="str">
        <f>'[1]INDICE 2022'!F25</f>
        <v>ADJUDICADO</v>
      </c>
      <c r="H25" s="137">
        <f t="shared" si="1"/>
        <v>189.69</v>
      </c>
      <c r="I25" s="95">
        <f>'[1]INDICE 2022'!G25</f>
        <v>189.69</v>
      </c>
      <c r="J25" s="54" t="str">
        <f>'[1]INDICE 2022'!I25</f>
        <v>SERVICIOS DE OFICINA E INFORMATICA,S.L.</v>
      </c>
      <c r="K25" s="54" t="str">
        <f>'[1]INDICE 2022'!J25</f>
        <v>B38346276</v>
      </c>
      <c r="L25" s="54" t="s">
        <v>76</v>
      </c>
      <c r="M25" s="54">
        <v>0</v>
      </c>
      <c r="N25" s="54" t="s">
        <v>76</v>
      </c>
      <c r="O25" s="96">
        <v>44631</v>
      </c>
      <c r="P25" s="131">
        <v>44632</v>
      </c>
      <c r="Q25" s="71"/>
      <c r="R25" s="121">
        <v>1</v>
      </c>
      <c r="S25" s="10" t="s">
        <v>57</v>
      </c>
      <c r="T25" s="71"/>
      <c r="U25" s="92">
        <v>1</v>
      </c>
      <c r="V25" s="194">
        <v>6028000000</v>
      </c>
    </row>
    <row r="26" spans="1:22" ht="32.25" customHeight="1" x14ac:dyDescent="0.15">
      <c r="A26" s="190"/>
      <c r="B26" s="97"/>
      <c r="C26" s="71" t="str">
        <f>'[1]INDICE 2022'!B26</f>
        <v>CONTRATO MENOR</v>
      </c>
      <c r="D26" s="104" t="str">
        <f>'[1]INDICE 2022'!C26</f>
        <v>SUMINISTROS</v>
      </c>
      <c r="E26" s="10" t="str">
        <f>'[1]INDICE 2022'!D26</f>
        <v>COMPRA DE MATERIAL DE OFICINA</v>
      </c>
      <c r="F26" s="10" t="str">
        <f>'[1]INDICE 2022'!E26</f>
        <v>ADMINISTRACION</v>
      </c>
      <c r="G26" s="10" t="str">
        <f>'[1]INDICE 2022'!F26</f>
        <v>ADJUDICADO</v>
      </c>
      <c r="H26" s="137">
        <f t="shared" si="1"/>
        <v>298.39999999999998</v>
      </c>
      <c r="I26" s="105">
        <f>'[1]INDICE 2022'!G26</f>
        <v>298.39999999999998</v>
      </c>
      <c r="J26" s="10" t="str">
        <f>'[1]INDICE 2022'!I26</f>
        <v xml:space="preserve"> DOMINGO V.DE DIOS PALAUT</v>
      </c>
      <c r="K26" s="10" t="str">
        <f>'[1]INDICE 2022'!J26</f>
        <v>41874683D</v>
      </c>
      <c r="L26" s="71" t="s">
        <v>76</v>
      </c>
      <c r="M26" s="71">
        <v>0</v>
      </c>
      <c r="N26" s="71" t="s">
        <v>76</v>
      </c>
      <c r="O26" s="106">
        <v>44631</v>
      </c>
      <c r="P26" s="132">
        <v>44632</v>
      </c>
      <c r="Q26" s="71"/>
      <c r="R26" s="121">
        <v>1</v>
      </c>
      <c r="S26" s="10" t="s">
        <v>57</v>
      </c>
      <c r="T26" s="125"/>
      <c r="U26" s="125">
        <v>1</v>
      </c>
      <c r="V26" s="194">
        <v>6028000000</v>
      </c>
    </row>
    <row r="27" spans="1:22" ht="21.75" customHeight="1" x14ac:dyDescent="0.15">
      <c r="A27" s="190"/>
      <c r="B27" s="97"/>
      <c r="C27" s="71" t="str">
        <f>'[1]INDICE 2022'!B27</f>
        <v>CONTRATO MENOR</v>
      </c>
      <c r="D27" s="104" t="str">
        <f>'[1]INDICE 2022'!C27</f>
        <v>SUMINISTROS</v>
      </c>
      <c r="E27" s="10" t="str">
        <f>'[1]INDICE 2022'!D27</f>
        <v>COMPRA DE MATERIAL DE OFICINA</v>
      </c>
      <c r="F27" s="10" t="str">
        <f>'[1]INDICE 2022'!E27</f>
        <v>ADMINISTRACION</v>
      </c>
      <c r="G27" s="10" t="str">
        <f>'[1]INDICE 2022'!F27</f>
        <v>ADJUDICADO</v>
      </c>
      <c r="H27" s="137">
        <f t="shared" si="1"/>
        <v>51.33</v>
      </c>
      <c r="I27" s="105">
        <f>'[1]INDICE 2022'!G27</f>
        <v>51.33</v>
      </c>
      <c r="J27" s="10" t="str">
        <f>'[1]INDICE 2022'!I27</f>
        <v>C.B. NEXUM INFORMÁTICA</v>
      </c>
      <c r="K27" s="10" t="str">
        <f>'[1]INDICE 2022'!J27</f>
        <v>E76636083</v>
      </c>
      <c r="L27" s="71" t="s">
        <v>76</v>
      </c>
      <c r="M27" s="71">
        <v>0</v>
      </c>
      <c r="N27" s="71" t="s">
        <v>76</v>
      </c>
      <c r="O27" s="106">
        <v>44631</v>
      </c>
      <c r="P27" s="132">
        <v>44632</v>
      </c>
      <c r="Q27" s="71"/>
      <c r="R27" s="121">
        <v>1</v>
      </c>
      <c r="S27" s="10" t="s">
        <v>57</v>
      </c>
      <c r="T27" s="125"/>
      <c r="U27" s="125">
        <v>1</v>
      </c>
      <c r="V27" s="194">
        <v>6028000000</v>
      </c>
    </row>
    <row r="28" spans="1:22" x14ac:dyDescent="0.15">
      <c r="A28" s="186">
        <f>(A25+1)</f>
        <v>23</v>
      </c>
      <c r="B28" s="112" t="str">
        <f>'[1]INDICE 2022'!A28</f>
        <v>023/2022</v>
      </c>
      <c r="C28" s="71" t="str">
        <f>'[1]INDICE 2022'!B28</f>
        <v>CONTRATO MENOR</v>
      </c>
      <c r="D28" s="102" t="str">
        <f>'[1]INDICE 2022'!C28</f>
        <v>SUMINISTROS</v>
      </c>
      <c r="E28" s="10" t="str">
        <f>'[1]INDICE 2022'!D28</f>
        <v>COMPRA DE MATERIAL DE OFICINA</v>
      </c>
      <c r="F28" s="110" t="str">
        <f>'[1]INDICE 2022'!E28</f>
        <v>GERENCIA</v>
      </c>
      <c r="G28" s="102" t="str">
        <f>'[1]INDICE 2022'!F28</f>
        <v>ADJUDICADO</v>
      </c>
      <c r="H28" s="137">
        <f t="shared" si="1"/>
        <v>52</v>
      </c>
      <c r="I28" s="105">
        <f>'[1]INDICE 2022'!G28</f>
        <v>52</v>
      </c>
      <c r="J28" s="104" t="str">
        <f>'[1]INDICE 2022'!I28</f>
        <v>SERVICIOS DE OFICINA E INFORMATICA,S.L.</v>
      </c>
      <c r="K28" s="112" t="str">
        <f>'[1]INDICE 2022'!J28</f>
        <v>B38346276</v>
      </c>
      <c r="L28" s="71" t="s">
        <v>76</v>
      </c>
      <c r="M28" s="71">
        <v>0</v>
      </c>
      <c r="N28" s="71" t="s">
        <v>76</v>
      </c>
      <c r="O28" s="106">
        <v>44672</v>
      </c>
      <c r="P28" s="132">
        <v>44673</v>
      </c>
      <c r="Q28" s="71"/>
      <c r="R28" s="121">
        <v>1</v>
      </c>
      <c r="S28" s="10" t="s">
        <v>57</v>
      </c>
      <c r="T28" s="103"/>
      <c r="U28" s="103">
        <v>2</v>
      </c>
      <c r="V28" s="194">
        <v>6028000000</v>
      </c>
    </row>
    <row r="29" spans="1:22" x14ac:dyDescent="0.15">
      <c r="A29" s="186">
        <f>(A28+1)</f>
        <v>24</v>
      </c>
      <c r="B29" s="112" t="str">
        <f>'[1]INDICE 2022'!A29</f>
        <v>024/2022</v>
      </c>
      <c r="C29" s="71" t="str">
        <f>'[1]INDICE 2022'!B29</f>
        <v>CONTRATO MENOR</v>
      </c>
      <c r="D29" s="112" t="str">
        <f>'[1]INDICE 2022'!C29</f>
        <v>SUMINISTROS</v>
      </c>
      <c r="E29" s="112" t="str">
        <f>'[1]INDICE 2022'!D29</f>
        <v>COMPRA DE MATERIAL DE OFICINA</v>
      </c>
      <c r="F29" s="112" t="str">
        <f>'[1]INDICE 2022'!E29</f>
        <v>ADMINISTRACION</v>
      </c>
      <c r="G29" s="112" t="str">
        <f>'[1]INDICE 2022'!F29</f>
        <v>ADJUDICADO</v>
      </c>
      <c r="H29" s="137">
        <f t="shared" si="1"/>
        <v>556.86</v>
      </c>
      <c r="I29" s="107">
        <f>'[1]INDICE 2022'!G29</f>
        <v>556.86</v>
      </c>
      <c r="J29" s="104" t="str">
        <f>'[1]INDICE 2022'!I29</f>
        <v>SERVICIOS DE OFICINA E INFORMATICA,S.L.</v>
      </c>
      <c r="K29" s="112" t="str">
        <f>'[1]INDICE 2022'!J29</f>
        <v>B38346276</v>
      </c>
      <c r="L29" s="112" t="s">
        <v>76</v>
      </c>
      <c r="M29" s="112">
        <v>0</v>
      </c>
      <c r="N29" s="112" t="s">
        <v>76</v>
      </c>
      <c r="O29" s="108">
        <v>44676</v>
      </c>
      <c r="P29" s="133">
        <v>44677</v>
      </c>
      <c r="Q29" s="112"/>
      <c r="R29" s="121">
        <v>1</v>
      </c>
      <c r="S29" s="10" t="s">
        <v>57</v>
      </c>
      <c r="T29" s="125"/>
      <c r="U29" s="126">
        <v>2</v>
      </c>
      <c r="V29" s="194">
        <v>6028000000</v>
      </c>
    </row>
    <row r="30" spans="1:22" s="24" customFormat="1" ht="21" x14ac:dyDescent="0.15">
      <c r="A30" s="186">
        <f t="shared" ref="A30:A64" si="2">(A29+1)</f>
        <v>25</v>
      </c>
      <c r="B30" s="135" t="str">
        <f>'[1]INDICE 2022'!A30</f>
        <v>025/2022</v>
      </c>
      <c r="C30" s="101" t="str">
        <f>'[1]INDICE 2022'!B30</f>
        <v>CONTRATO MENOR</v>
      </c>
      <c r="D30" s="135" t="str">
        <f>'[1]INDICE 2022'!C30</f>
        <v>SERVICIOS</v>
      </c>
      <c r="E30" s="135" t="str">
        <f>'[1]INDICE 2022'!D30</f>
        <v>CURSOS SOCIEDADES MERCANTILES</v>
      </c>
      <c r="F30" s="135" t="str">
        <f>'[1]INDICE 2022'!E30</f>
        <v>GERENCIA</v>
      </c>
      <c r="G30" s="135" t="str">
        <f>'[1]INDICE 2022'!F30</f>
        <v>ADJUDICADO</v>
      </c>
      <c r="H30" s="216">
        <f t="shared" si="1"/>
        <v>550</v>
      </c>
      <c r="I30" s="138">
        <f>'[1]INDICE 2022'!G30</f>
        <v>550</v>
      </c>
      <c r="J30" s="104" t="str">
        <f>'[1]INDICE 2022'!I30</f>
        <v>COOPERACIÓN / INTERNACIONAL (CEMCI) (DIPUT. GRANADA)</v>
      </c>
      <c r="K30" s="135" t="str">
        <f>'[1]INDICE 2022'!J30</f>
        <v>P6800004A</v>
      </c>
      <c r="L30" s="135" t="s">
        <v>101</v>
      </c>
      <c r="M30" s="135">
        <v>0</v>
      </c>
      <c r="N30" s="135" t="s">
        <v>101</v>
      </c>
      <c r="O30" s="141">
        <v>44691</v>
      </c>
      <c r="P30" s="141">
        <v>44722</v>
      </c>
      <c r="Q30" s="136"/>
      <c r="R30" s="121">
        <v>1</v>
      </c>
      <c r="S30" s="10" t="s">
        <v>57</v>
      </c>
      <c r="T30" s="125"/>
      <c r="U30" s="126">
        <v>2</v>
      </c>
      <c r="V30" s="194">
        <v>6299000000</v>
      </c>
    </row>
    <row r="31" spans="1:22" ht="22.5" hidden="1" x14ac:dyDescent="0.15">
      <c r="A31" s="109">
        <f t="shared" si="2"/>
        <v>26</v>
      </c>
      <c r="B31" s="157" t="str">
        <f>'[1]INDICE 2022'!A31</f>
        <v>026/2022</v>
      </c>
      <c r="C31" s="168" t="str">
        <f>'[1]INDICE 2022'!B31</f>
        <v>CONTRATO MENOR</v>
      </c>
      <c r="D31" s="167" t="str">
        <f>'[1]INDICE 2022'!C31</f>
        <v>SERVICIOS</v>
      </c>
      <c r="E31" s="168" t="str">
        <f>'[1]INDICE 2022'!D31</f>
        <v>INSPECCIÓN CEPI BAJA TENSIÓN PARA ZONAS COMUNES Y ALUMBRADO EXTERIOR</v>
      </c>
      <c r="F31" s="167" t="str">
        <f>'[1]INDICE 2022'!E31</f>
        <v>MANTENIMIENTO</v>
      </c>
      <c r="G31" s="167" t="str">
        <f>'[1]INDICE 2022'!F31</f>
        <v>EN CURSO</v>
      </c>
      <c r="H31" s="180"/>
      <c r="I31" s="169">
        <f>'[1]INDICE 2022'!G31</f>
        <v>1016.5</v>
      </c>
      <c r="J31" s="168" t="str">
        <f>'[1]INDICE 2022'!I31</f>
        <v>ANGEL GABRIEL IZDO PÉREZ (AG INSPECCIÓN)</v>
      </c>
      <c r="K31" s="167" t="str">
        <f>'[1]INDICE 2022'!J31</f>
        <v>45452652Y</v>
      </c>
      <c r="L31" s="167"/>
      <c r="M31" s="167"/>
      <c r="N31" s="167"/>
      <c r="O31" s="167"/>
      <c r="P31" s="167"/>
      <c r="Q31" s="167"/>
      <c r="R31" s="167"/>
      <c r="S31" s="167" t="s">
        <v>57</v>
      </c>
      <c r="T31" s="167"/>
      <c r="U31" s="167">
        <v>2</v>
      </c>
      <c r="V31" s="193">
        <v>6221002000</v>
      </c>
    </row>
    <row r="32" spans="1:22" ht="11.25" hidden="1" x14ac:dyDescent="0.15">
      <c r="A32" s="109">
        <f t="shared" si="2"/>
        <v>27</v>
      </c>
      <c r="B32" s="157" t="str">
        <f>'[1]INDICE 2022'!A32</f>
        <v>027/2022</v>
      </c>
      <c r="C32" s="168" t="str">
        <f>'[1]INDICE 2022'!B32</f>
        <v>CONTRATO MENOR</v>
      </c>
      <c r="D32" s="167" t="str">
        <f>'[1]INDICE 2022'!C32</f>
        <v>SUMINISTROS</v>
      </c>
      <c r="E32" s="168" t="str">
        <f>'[1]INDICE 2022'!D32</f>
        <v xml:space="preserve">MATERIAL DE FONTANERÍA PARA TALLER </v>
      </c>
      <c r="F32" s="167" t="str">
        <f>'[1]INDICE 2022'!E32</f>
        <v>MANTENIMIENTO</v>
      </c>
      <c r="G32" s="167" t="str">
        <f>'[1]INDICE 2022'!F32</f>
        <v>EN CURSO</v>
      </c>
      <c r="H32" s="180"/>
      <c r="I32" s="169">
        <f>'[1]INDICE 2022'!G32</f>
        <v>61.24</v>
      </c>
      <c r="J32" s="168" t="str">
        <f>'[1]INDICE 2022'!I32</f>
        <v>FERRETERIA SAN ISIDRO</v>
      </c>
      <c r="K32" s="167" t="str">
        <f>'[1]INDICE 2022'!J32</f>
        <v>B38028692</v>
      </c>
      <c r="L32" s="167"/>
      <c r="M32" s="167"/>
      <c r="N32" s="167"/>
      <c r="O32" s="167"/>
      <c r="P32" s="167"/>
      <c r="Q32" s="167"/>
      <c r="R32" s="167"/>
      <c r="S32" s="167" t="s">
        <v>57</v>
      </c>
      <c r="T32" s="167"/>
      <c r="U32" s="167">
        <v>2</v>
      </c>
      <c r="V32" s="193">
        <v>6221604000</v>
      </c>
    </row>
    <row r="33" spans="1:22" ht="21" hidden="1" customHeight="1" x14ac:dyDescent="0.15">
      <c r="A33" s="109">
        <f t="shared" si="2"/>
        <v>28</v>
      </c>
      <c r="B33" s="157" t="str">
        <f>'[1]INDICE 2022'!A33</f>
        <v>028/2022</v>
      </c>
      <c r="C33" s="168" t="str">
        <f>'[1]INDICE 2022'!B33</f>
        <v>CONTRATO MENOR</v>
      </c>
      <c r="D33" s="167" t="str">
        <f>'[1]INDICE 2022'!C33</f>
        <v>SUMINISTROS</v>
      </c>
      <c r="E33" s="168" t="str">
        <f>'[1]INDICE 2022'!D33</f>
        <v>SUMINISTRO MORTERO REPARADOR</v>
      </c>
      <c r="F33" s="167" t="str">
        <f>'[1]INDICE 2022'!E33</f>
        <v>MANTENIMIENTO</v>
      </c>
      <c r="G33" s="167" t="str">
        <f>'[1]INDICE 2022'!F33</f>
        <v>EN CURSO</v>
      </c>
      <c r="H33" s="180"/>
      <c r="I33" s="169">
        <f>'[1]INDICE 2022'!G33</f>
        <v>114.73</v>
      </c>
      <c r="J33" s="168" t="str">
        <f>'[1]INDICE 2022'!I33</f>
        <v>IMPERMECA COMERCIAL S.L.U.</v>
      </c>
      <c r="K33" s="167" t="str">
        <f>'[1]INDICE 2022'!J33</f>
        <v>B38754263</v>
      </c>
      <c r="L33" s="167"/>
      <c r="M33" s="167"/>
      <c r="N33" s="167"/>
      <c r="O33" s="167"/>
      <c r="P33" s="167"/>
      <c r="Q33" s="167"/>
      <c r="R33" s="167"/>
      <c r="S33" s="167" t="s">
        <v>57</v>
      </c>
      <c r="T33" s="167"/>
      <c r="U33" s="167">
        <v>2</v>
      </c>
      <c r="V33" s="193">
        <v>6221604000</v>
      </c>
    </row>
    <row r="34" spans="1:22" ht="34.5" customHeight="1" x14ac:dyDescent="0.15">
      <c r="A34" s="186">
        <f t="shared" si="2"/>
        <v>29</v>
      </c>
      <c r="B34" s="112" t="str">
        <f>'[1]INDICE 2022'!A34</f>
        <v>029/2022</v>
      </c>
      <c r="C34" s="71" t="str">
        <f>'[1]INDICE 2022'!B34</f>
        <v>CONTRATO MENOR</v>
      </c>
      <c r="D34" s="112" t="str">
        <f>'[1]INDICE 2022'!C34</f>
        <v>SERVICIOS</v>
      </c>
      <c r="E34" s="104" t="str">
        <f>'[1]INDICE 2022'!D34</f>
        <v xml:space="preserve">AUDITORIA DE SEGUIMIENTO Y RENOVACIÓN  CERTIFICACIÓN DE CALIDAD ISO 9001 Y MEDIO AMBIENTE ISO 14001 </v>
      </c>
      <c r="F34" s="112" t="str">
        <f>'[1]INDICE 2022'!E34</f>
        <v xml:space="preserve">ADMINISTRACION </v>
      </c>
      <c r="G34" s="112" t="str">
        <f>'[1]INDICE 2022'!F34</f>
        <v>ADJUDICADO</v>
      </c>
      <c r="H34" s="217">
        <f t="shared" ref="H34:H36" si="3">I34</f>
        <v>1950</v>
      </c>
      <c r="I34" s="139">
        <f>'[1]INDICE 2022'!G34</f>
        <v>1950</v>
      </c>
      <c r="J34" s="104" t="str">
        <f>'[1]INDICE 2022'!I34</f>
        <v xml:space="preserve">AENOR INTERNACIONAL,S.A. </v>
      </c>
      <c r="K34" s="11" t="str">
        <f>'[1]INDICE 2022'!J34</f>
        <v>A83076687</v>
      </c>
      <c r="L34" s="112" t="s">
        <v>79</v>
      </c>
      <c r="M34" s="112">
        <v>0</v>
      </c>
      <c r="N34" s="112" t="s">
        <v>103</v>
      </c>
      <c r="O34" s="108">
        <v>44624</v>
      </c>
      <c r="P34" s="133">
        <v>44627</v>
      </c>
      <c r="Q34" s="112"/>
      <c r="R34" s="107"/>
      <c r="S34" s="10" t="s">
        <v>57</v>
      </c>
      <c r="T34" s="125"/>
      <c r="U34" s="126">
        <v>1</v>
      </c>
      <c r="V34" s="194">
        <v>6294000000</v>
      </c>
    </row>
    <row r="35" spans="1:22" x14ac:dyDescent="0.15">
      <c r="A35" s="186">
        <f t="shared" si="2"/>
        <v>30</v>
      </c>
      <c r="B35" s="112" t="str">
        <f>'[1]INDICE 2022'!A35</f>
        <v>030/2022</v>
      </c>
      <c r="C35" s="71" t="str">
        <f>'[1]INDICE 2022'!B35</f>
        <v>CONTRATO MENOR</v>
      </c>
      <c r="D35" s="112" t="str">
        <f>'[1]INDICE 2022'!C35</f>
        <v>SERVICIOS</v>
      </c>
      <c r="E35" s="104" t="str">
        <f>'[1]INDICE 2022'!D35</f>
        <v>ASESORAMIENTO JURÍDICO LABORAL</v>
      </c>
      <c r="F35" s="112" t="str">
        <f>'[1]INDICE 2022'!E35</f>
        <v>GERENCIA</v>
      </c>
      <c r="G35" s="112" t="str">
        <f>'[1]INDICE 2022'!F35</f>
        <v>ADJUDICADO</v>
      </c>
      <c r="H35" s="217">
        <f t="shared" si="3"/>
        <v>2100</v>
      </c>
      <c r="I35" s="139">
        <f>'[1]INDICE 2022'!G35</f>
        <v>2100</v>
      </c>
      <c r="J35" s="104" t="str">
        <f>'[1]INDICE 2022'!I35</f>
        <v>MELIAN ABOGADOS SOCIEDAD CIVIL</v>
      </c>
      <c r="K35" s="111" t="str">
        <f>'[1]INDICE 2022'!J35</f>
        <v> J38460408</v>
      </c>
      <c r="L35" s="112" t="s">
        <v>101</v>
      </c>
      <c r="M35" s="112">
        <v>0</v>
      </c>
      <c r="N35" s="112" t="s">
        <v>101</v>
      </c>
      <c r="O35" s="108">
        <v>44690</v>
      </c>
      <c r="P35" s="133">
        <v>44721</v>
      </c>
      <c r="Q35" s="112"/>
      <c r="R35" s="107"/>
      <c r="S35" s="10" t="s">
        <v>57</v>
      </c>
      <c r="T35" s="125"/>
      <c r="U35" s="126">
        <v>2</v>
      </c>
      <c r="V35" s="194">
        <v>6297000000</v>
      </c>
    </row>
    <row r="36" spans="1:22" x14ac:dyDescent="0.15">
      <c r="A36" s="186">
        <f t="shared" si="2"/>
        <v>31</v>
      </c>
      <c r="B36" s="112" t="str">
        <f>'[1]INDICE 2022'!A36</f>
        <v>031/2022</v>
      </c>
      <c r="C36" s="71" t="str">
        <f>'[1]INDICE 2022'!B36</f>
        <v>CONTRATO MENOR</v>
      </c>
      <c r="D36" s="112" t="str">
        <f>'[1]INDICE 2022'!C36</f>
        <v>SERVICIOS</v>
      </c>
      <c r="E36" s="104" t="str">
        <f>'[1]INDICE 2022'!D36</f>
        <v>REALIZACIÓN DE RTP Y ORGANIGRAMA</v>
      </c>
      <c r="F36" s="112" t="str">
        <f>'[1]INDICE 2022'!E36</f>
        <v>GERENCIA</v>
      </c>
      <c r="G36" s="112" t="str">
        <f>'[1]INDICE 2022'!F36</f>
        <v>ADJUDICADO</v>
      </c>
      <c r="H36" s="217">
        <f t="shared" si="3"/>
        <v>5800</v>
      </c>
      <c r="I36" s="139">
        <f>'[1]INDICE 2022'!G36</f>
        <v>5800</v>
      </c>
      <c r="J36" s="104" t="str">
        <f>'[1]INDICE 2022'!I36</f>
        <v>NEXO CANARIAS SL</v>
      </c>
      <c r="K36" s="111" t="str">
        <f>'[1]INDICE 2022'!J36</f>
        <v>B38871166</v>
      </c>
      <c r="L36" s="112" t="s">
        <v>101</v>
      </c>
      <c r="M36" s="112">
        <v>0</v>
      </c>
      <c r="N36" s="112" t="s">
        <v>101</v>
      </c>
      <c r="O36" s="108">
        <v>44690</v>
      </c>
      <c r="P36" s="133">
        <v>44721</v>
      </c>
      <c r="Q36" s="112"/>
      <c r="R36" s="107"/>
      <c r="S36" s="10" t="s">
        <v>57</v>
      </c>
      <c r="T36" s="125"/>
      <c r="U36" s="126">
        <v>2</v>
      </c>
      <c r="V36" s="194">
        <v>6299000000</v>
      </c>
    </row>
    <row r="37" spans="1:22" s="24" customFormat="1" ht="21" x14ac:dyDescent="0.15">
      <c r="A37" s="109">
        <f t="shared" si="2"/>
        <v>32</v>
      </c>
      <c r="B37" s="136" t="str">
        <f>'[1]INDICE 2022'!A37</f>
        <v>032/2022</v>
      </c>
      <c r="C37" s="71" t="str">
        <f>'[1]INDICE 2022'!B37</f>
        <v>LICITACIÓN</v>
      </c>
      <c r="D37" s="112" t="str">
        <f>'[1]INDICE 2022'!C37</f>
        <v>OBRAS</v>
      </c>
      <c r="E37" s="104" t="str">
        <f>'[1]INDICE 2022'!D37</f>
        <v>ACONDICIONAMIENTO DE ASFALTADO DE MARQUESINA Y CARRIL INTERIOR</v>
      </c>
      <c r="F37" s="112" t="str">
        <f>'[1]INDICE 2022'!E37</f>
        <v>MANTENIMIENTO</v>
      </c>
      <c r="G37" s="112" t="s">
        <v>1</v>
      </c>
      <c r="H37" s="217">
        <v>225253.64</v>
      </c>
      <c r="I37" s="139">
        <v>210517.42</v>
      </c>
      <c r="J37" s="104" t="s">
        <v>270</v>
      </c>
      <c r="K37" s="111" t="s">
        <v>271</v>
      </c>
      <c r="L37" s="112" t="s">
        <v>272</v>
      </c>
      <c r="M37" s="112">
        <v>0</v>
      </c>
      <c r="N37" s="112" t="s">
        <v>272</v>
      </c>
      <c r="O37" s="108">
        <v>44798</v>
      </c>
      <c r="P37" s="133">
        <v>44824</v>
      </c>
      <c r="Q37" s="167"/>
      <c r="R37" s="142"/>
      <c r="S37" s="142"/>
      <c r="T37" s="140" t="s">
        <v>124</v>
      </c>
      <c r="U37" s="126">
        <v>3</v>
      </c>
      <c r="V37" s="194">
        <v>2210000000</v>
      </c>
    </row>
    <row r="38" spans="1:22" x14ac:dyDescent="0.15">
      <c r="A38" s="186">
        <f t="shared" si="2"/>
        <v>33</v>
      </c>
      <c r="B38" s="112" t="str">
        <f>'[1]INDICE 2022'!A38</f>
        <v>033/2022</v>
      </c>
      <c r="C38" s="71" t="str">
        <f>'[1]INDICE 2022'!B38</f>
        <v>CONTRATO MENOR</v>
      </c>
      <c r="D38" s="112" t="str">
        <f>'[1]INDICE 2022'!C38</f>
        <v>SUMINISTROS</v>
      </c>
      <c r="E38" s="104" t="str">
        <f>'[1]INDICE 2022'!D38</f>
        <v>COMPRA DE ROPA PARA PERSONAL DE SERVICIOS</v>
      </c>
      <c r="F38" s="112" t="s">
        <v>102</v>
      </c>
      <c r="G38" s="112" t="str">
        <f>'[1]INDICE 2022'!F38</f>
        <v>ADJUDICADO</v>
      </c>
      <c r="H38" s="217">
        <f t="shared" ref="H38:H40" si="4">I38</f>
        <v>1640.4</v>
      </c>
      <c r="I38" s="139">
        <f>'[1]INDICE 2022'!G38</f>
        <v>1640.4</v>
      </c>
      <c r="J38" s="104" t="str">
        <f>'[1]INDICE 2022'!I38</f>
        <v>UNIFORMES DEL ATLANTICO,S.L.</v>
      </c>
      <c r="K38" s="111" t="str">
        <f>'[1]INDICE 2022'!J38</f>
        <v>B38722922</v>
      </c>
      <c r="L38" s="112" t="s">
        <v>101</v>
      </c>
      <c r="M38" s="112">
        <v>0</v>
      </c>
      <c r="N38" s="112" t="s">
        <v>101</v>
      </c>
      <c r="O38" s="108">
        <v>44691</v>
      </c>
      <c r="P38" s="133">
        <v>44722</v>
      </c>
      <c r="Q38" s="112"/>
      <c r="R38" s="107"/>
      <c r="S38" s="10" t="s">
        <v>57</v>
      </c>
      <c r="T38" s="125"/>
      <c r="U38" s="126">
        <v>2</v>
      </c>
      <c r="V38" s="194">
        <v>6491000000</v>
      </c>
    </row>
    <row r="39" spans="1:22" x14ac:dyDescent="0.15">
      <c r="A39" s="186">
        <f t="shared" si="2"/>
        <v>34</v>
      </c>
      <c r="B39" s="112" t="str">
        <f>'[1]INDICE 2022'!A39</f>
        <v>034/2022</v>
      </c>
      <c r="C39" s="71" t="str">
        <f>'[1]INDICE 2022'!B39</f>
        <v>CONTRATO MENOR</v>
      </c>
      <c r="D39" s="112" t="str">
        <f>'[1]INDICE 2022'!C39</f>
        <v>SERVICIOS</v>
      </c>
      <c r="E39" s="104" t="str">
        <f>'[1]INDICE 2022'!D39</f>
        <v>COMPRA REACTIVO PARA ANÁLISIS DE AGUA</v>
      </c>
      <c r="F39" s="112" t="str">
        <f>'[1]INDICE 2022'!E39</f>
        <v>EXPLOTACIÓN</v>
      </c>
      <c r="G39" s="112" t="str">
        <f>'[1]INDICE 2022'!F39</f>
        <v>ADJUDICADO</v>
      </c>
      <c r="H39" s="217">
        <f t="shared" si="4"/>
        <v>38.72</v>
      </c>
      <c r="I39" s="139">
        <f>'[1]INDICE 2022'!G39</f>
        <v>38.72</v>
      </c>
      <c r="J39" s="104" t="str">
        <f>'[1]INDICE 2022'!I39</f>
        <v>BIOSIGMA</v>
      </c>
      <c r="K39" s="111" t="str">
        <f>'[1]INDICE 2022'!J39</f>
        <v>B-70742/22</v>
      </c>
      <c r="L39" s="112" t="s">
        <v>76</v>
      </c>
      <c r="M39" s="112">
        <v>0</v>
      </c>
      <c r="N39" s="112" t="s">
        <v>76</v>
      </c>
      <c r="O39" s="108">
        <v>44691</v>
      </c>
      <c r="P39" s="133">
        <v>44692</v>
      </c>
      <c r="Q39" s="112"/>
      <c r="R39" s="107"/>
      <c r="S39" s="10" t="s">
        <v>57</v>
      </c>
      <c r="T39" s="125"/>
      <c r="U39" s="126">
        <v>2</v>
      </c>
      <c r="V39" s="194">
        <v>6290000000</v>
      </c>
    </row>
    <row r="40" spans="1:22" x14ac:dyDescent="0.15">
      <c r="A40" s="186">
        <f t="shared" si="2"/>
        <v>35</v>
      </c>
      <c r="B40" s="112" t="str">
        <f>'[1]INDICE 2022'!A40</f>
        <v>035/2022</v>
      </c>
      <c r="C40" s="71" t="str">
        <f>'[1]INDICE 2022'!B40</f>
        <v>CONTRATO MENOR</v>
      </c>
      <c r="D40" s="112" t="str">
        <f>'[1]INDICE 2022'!C40</f>
        <v>SERVICIOS</v>
      </c>
      <c r="E40" s="104" t="str">
        <f>'[1]INDICE 2022'!D40</f>
        <v>IMPRESIÓN TRÍPTICOS Y DÍPTICOS</v>
      </c>
      <c r="F40" s="112" t="str">
        <f>'[1]INDICE 2022'!E40</f>
        <v>EXPLOTACIÓN</v>
      </c>
      <c r="G40" s="112" t="str">
        <f>'[1]INDICE 2022'!F40</f>
        <v>ADJUDICADO</v>
      </c>
      <c r="H40" s="217">
        <f t="shared" si="4"/>
        <v>917</v>
      </c>
      <c r="I40" s="139">
        <f>'[1]INDICE 2022'!G40</f>
        <v>917</v>
      </c>
      <c r="J40" s="104" t="str">
        <f>'[1]INDICE 2022'!I40</f>
        <v>IDEA GRÁFICA</v>
      </c>
      <c r="K40" s="111" t="str">
        <f>'[1]INDICE 2022'!J40</f>
        <v>B38722203</v>
      </c>
      <c r="L40" s="112" t="s">
        <v>156</v>
      </c>
      <c r="M40" s="112">
        <v>0</v>
      </c>
      <c r="N40" s="112" t="s">
        <v>156</v>
      </c>
      <c r="O40" s="108">
        <v>44691</v>
      </c>
      <c r="P40" s="133">
        <v>44693</v>
      </c>
      <c r="Q40" s="112"/>
      <c r="R40" s="107"/>
      <c r="S40" s="10" t="s">
        <v>57</v>
      </c>
      <c r="T40" s="125"/>
      <c r="U40" s="126">
        <v>2</v>
      </c>
      <c r="V40" s="194">
        <v>6270000000</v>
      </c>
    </row>
    <row r="41" spans="1:22" x14ac:dyDescent="0.15">
      <c r="A41" s="186">
        <f t="shared" si="2"/>
        <v>36</v>
      </c>
      <c r="B41" s="112" t="str">
        <f>'[1]INDICE 2022'!A41</f>
        <v>036/2022</v>
      </c>
      <c r="C41" s="71" t="str">
        <f>'[1]INDICE 2022'!B41</f>
        <v>CONTRATO MENOR</v>
      </c>
      <c r="D41" s="71" t="str">
        <f>'[1]INDICE 2022'!C41</f>
        <v>SERVICIOS</v>
      </c>
      <c r="E41" s="71" t="str">
        <f>'[1]INDICE 2022'!D41</f>
        <v>INSPECCIÓN REGLAMENTARIA PERIÓDICA EN CONTRAINCENDIOS</v>
      </c>
      <c r="F41" s="71" t="str">
        <f>'[1]INDICE 2022'!E41</f>
        <v>MANTENIMIENTO</v>
      </c>
      <c r="G41" s="71" t="str">
        <f>'[1]INDICE 2022'!F41</f>
        <v>ADJUDICADO</v>
      </c>
      <c r="H41" s="217">
        <v>450</v>
      </c>
      <c r="I41" s="139">
        <f>'[1]INDICE 2022'!$G$41</f>
        <v>450</v>
      </c>
      <c r="J41" s="104" t="str">
        <f>'[1]INDICE 2022'!I41</f>
        <v>EUROCONTROL, S.A.</v>
      </c>
      <c r="K41" s="111" t="str">
        <f>'[1]INDICE 2022'!J41</f>
        <v>A28318012</v>
      </c>
      <c r="L41" s="112" t="s">
        <v>76</v>
      </c>
      <c r="M41" s="112">
        <v>0</v>
      </c>
      <c r="N41" s="112" t="s">
        <v>76</v>
      </c>
      <c r="O41" s="108">
        <v>44697</v>
      </c>
      <c r="P41" s="133">
        <v>44698</v>
      </c>
      <c r="Q41" s="112"/>
      <c r="R41" s="107"/>
      <c r="S41" s="10" t="s">
        <v>57</v>
      </c>
      <c r="T41" s="125"/>
      <c r="U41" s="126">
        <v>2</v>
      </c>
      <c r="V41" s="194">
        <v>6221002000</v>
      </c>
    </row>
    <row r="42" spans="1:22" x14ac:dyDescent="0.15">
      <c r="A42" s="186">
        <f t="shared" si="2"/>
        <v>37</v>
      </c>
      <c r="B42" s="112" t="str">
        <f>'[1]INDICE 2022'!A42</f>
        <v>037/2022</v>
      </c>
      <c r="C42" s="71" t="str">
        <f>'[1]INDICE 2022'!B42</f>
        <v>CONTRATO MENOR</v>
      </c>
      <c r="D42" s="71" t="str">
        <f>'[1]INDICE 2022'!C42</f>
        <v>SUMINISTROS</v>
      </c>
      <c r="E42" s="71" t="str">
        <f>'[1]INDICE 2022'!D42</f>
        <v>ADQUISICIÓN DE CONTENEDORES PARA RECOGIDA SELECTIVA</v>
      </c>
      <c r="F42" s="71" t="str">
        <f>'[1]INDICE 2022'!E42</f>
        <v>EXPLOTACIÓN</v>
      </c>
      <c r="G42" s="71" t="str">
        <f>'[1]INDICE 2022'!F42</f>
        <v>ADJUDICADO</v>
      </c>
      <c r="H42" s="218">
        <f>I42</f>
        <v>6300</v>
      </c>
      <c r="I42" s="139">
        <f>'[1]INDICE 2022'!G42</f>
        <v>6300</v>
      </c>
      <c r="J42" s="104" t="s">
        <v>121</v>
      </c>
      <c r="K42" s="111" t="s">
        <v>122</v>
      </c>
      <c r="L42" s="112" t="s">
        <v>157</v>
      </c>
      <c r="M42" s="112">
        <v>0</v>
      </c>
      <c r="N42" s="112" t="s">
        <v>157</v>
      </c>
      <c r="O42" s="108">
        <f>'[1]INDICE 2022'!$K$42</f>
        <v>44700</v>
      </c>
      <c r="P42" s="133">
        <v>44761</v>
      </c>
      <c r="Q42" s="112"/>
      <c r="R42" s="107"/>
      <c r="S42" s="10" t="s">
        <v>57</v>
      </c>
      <c r="T42" s="125"/>
      <c r="U42" s="126">
        <v>2</v>
      </c>
      <c r="V42" s="194">
        <v>6290000000</v>
      </c>
    </row>
    <row r="43" spans="1:22" x14ac:dyDescent="0.15">
      <c r="A43" s="186">
        <f t="shared" si="2"/>
        <v>38</v>
      </c>
      <c r="B43" s="112" t="s">
        <v>105</v>
      </c>
      <c r="C43" s="71" t="str">
        <f>'[1]INDICE 2022'!B43</f>
        <v>CONTRATO MENOR</v>
      </c>
      <c r="D43" s="112" t="s">
        <v>4</v>
      </c>
      <c r="E43" s="104" t="s">
        <v>113</v>
      </c>
      <c r="F43" s="112" t="str">
        <f>'[1]INDICE 2022'!E43</f>
        <v>EXPLOTACIÓN</v>
      </c>
      <c r="G43" s="112" t="str">
        <f>'[1]INDICE 2022'!F43</f>
        <v>ADJUDICADO</v>
      </c>
      <c r="H43" s="217">
        <v>208.6</v>
      </c>
      <c r="I43" s="139">
        <v>208.6</v>
      </c>
      <c r="J43" s="104" t="s">
        <v>114</v>
      </c>
      <c r="K43" s="104" t="s">
        <v>115</v>
      </c>
      <c r="L43" s="112" t="s">
        <v>158</v>
      </c>
      <c r="M43" s="112">
        <v>0</v>
      </c>
      <c r="N43" s="112" t="s">
        <v>158</v>
      </c>
      <c r="O43" s="108">
        <f>'[1]INDICE 2022'!$K$43</f>
        <v>44704</v>
      </c>
      <c r="P43" s="133">
        <v>45069</v>
      </c>
      <c r="Q43" s="112"/>
      <c r="R43" s="107"/>
      <c r="S43" s="10" t="s">
        <v>57</v>
      </c>
      <c r="T43" s="125"/>
      <c r="U43" s="126">
        <v>2</v>
      </c>
      <c r="V43" s="194">
        <v>6221503000</v>
      </c>
    </row>
    <row r="44" spans="1:22" x14ac:dyDescent="0.15">
      <c r="A44" s="186">
        <f t="shared" si="2"/>
        <v>39</v>
      </c>
      <c r="B44" s="112" t="s">
        <v>116</v>
      </c>
      <c r="C44" s="71" t="str">
        <f>'[1]INDICE 2022'!B44</f>
        <v>CONTRATO MENOR</v>
      </c>
      <c r="D44" s="112" t="s">
        <v>0</v>
      </c>
      <c r="E44" s="104" t="s">
        <v>117</v>
      </c>
      <c r="F44" s="112" t="s">
        <v>5</v>
      </c>
      <c r="G44" s="112" t="s">
        <v>1</v>
      </c>
      <c r="H44" s="219">
        <v>990</v>
      </c>
      <c r="I44" s="107">
        <v>990</v>
      </c>
      <c r="J44" s="104" t="s">
        <v>118</v>
      </c>
      <c r="K44" s="104" t="s">
        <v>119</v>
      </c>
      <c r="L44" s="112" t="s">
        <v>76</v>
      </c>
      <c r="M44" s="112">
        <v>0</v>
      </c>
      <c r="N44" s="112" t="s">
        <v>76</v>
      </c>
      <c r="O44" s="108">
        <f>'[1]INDICE 2022'!$K$44</f>
        <v>44705</v>
      </c>
      <c r="P44" s="133">
        <v>44706</v>
      </c>
      <c r="Q44" s="112"/>
      <c r="R44" s="107"/>
      <c r="S44" s="10" t="s">
        <v>57</v>
      </c>
      <c r="T44" s="125"/>
      <c r="U44" s="126">
        <v>2</v>
      </c>
      <c r="V44" s="194">
        <v>622150200</v>
      </c>
    </row>
    <row r="45" spans="1:22" x14ac:dyDescent="0.15">
      <c r="A45" s="186">
        <f t="shared" si="2"/>
        <v>40</v>
      </c>
      <c r="B45" s="112" t="s">
        <v>120</v>
      </c>
      <c r="C45" s="104" t="s">
        <v>2</v>
      </c>
      <c r="D45" s="104" t="s">
        <v>4</v>
      </c>
      <c r="E45" s="104" t="s">
        <v>129</v>
      </c>
      <c r="F45" s="104" t="s">
        <v>106</v>
      </c>
      <c r="G45" s="104" t="s">
        <v>1</v>
      </c>
      <c r="H45" s="219">
        <v>14210.5</v>
      </c>
      <c r="I45" s="107">
        <v>14210.5</v>
      </c>
      <c r="J45" s="104" t="s">
        <v>114</v>
      </c>
      <c r="K45" s="112" t="s">
        <v>89</v>
      </c>
      <c r="L45" s="112" t="s">
        <v>76</v>
      </c>
      <c r="M45" s="112">
        <v>0</v>
      </c>
      <c r="N45" s="112" t="s">
        <v>76</v>
      </c>
      <c r="O45" s="108">
        <v>44712</v>
      </c>
      <c r="P45" s="133">
        <v>44713</v>
      </c>
      <c r="Q45" s="112"/>
      <c r="R45" s="107"/>
      <c r="S45" s="10" t="s">
        <v>57</v>
      </c>
      <c r="T45" s="125"/>
      <c r="U45" s="126">
        <v>2</v>
      </c>
      <c r="V45" s="194">
        <v>217000000</v>
      </c>
    </row>
    <row r="46" spans="1:22" ht="22.5" hidden="1" x14ac:dyDescent="0.15">
      <c r="A46" s="109">
        <f t="shared" si="2"/>
        <v>41</v>
      </c>
      <c r="B46" s="157" t="s">
        <v>130</v>
      </c>
      <c r="C46" s="167" t="s">
        <v>2</v>
      </c>
      <c r="D46" s="167" t="s">
        <v>0</v>
      </c>
      <c r="E46" s="168" t="s">
        <v>128</v>
      </c>
      <c r="F46" s="167" t="s">
        <v>106</v>
      </c>
      <c r="G46" s="167" t="s">
        <v>85</v>
      </c>
      <c r="H46" s="182"/>
      <c r="I46" s="160"/>
      <c r="J46" s="158"/>
      <c r="K46" s="161"/>
      <c r="L46" s="161"/>
      <c r="M46" s="161"/>
      <c r="N46" s="161"/>
      <c r="O46" s="162"/>
      <c r="P46" s="163"/>
      <c r="Q46" s="161"/>
      <c r="R46" s="160"/>
      <c r="S46" s="164" t="s">
        <v>57</v>
      </c>
      <c r="T46" s="165"/>
      <c r="U46" s="166"/>
      <c r="V46" s="193"/>
    </row>
    <row r="47" spans="1:22" s="24" customFormat="1" ht="11.25" x14ac:dyDescent="0.15">
      <c r="A47" s="109">
        <f t="shared" si="2"/>
        <v>42</v>
      </c>
      <c r="B47" s="136" t="s">
        <v>131</v>
      </c>
      <c r="C47" s="136" t="s">
        <v>2</v>
      </c>
      <c r="D47" s="104" t="s">
        <v>4</v>
      </c>
      <c r="E47" s="104" t="s">
        <v>139</v>
      </c>
      <c r="F47" s="104" t="s">
        <v>5</v>
      </c>
      <c r="G47" s="71" t="s">
        <v>1</v>
      </c>
      <c r="H47" s="223">
        <v>19.670000000000002</v>
      </c>
      <c r="I47" s="224">
        <v>19.670000000000002</v>
      </c>
      <c r="J47" s="71" t="s">
        <v>146</v>
      </c>
      <c r="K47" s="71" t="s">
        <v>151</v>
      </c>
      <c r="L47" s="198" t="s">
        <v>76</v>
      </c>
      <c r="M47" s="198">
        <v>0</v>
      </c>
      <c r="N47" s="198" t="s">
        <v>76</v>
      </c>
      <c r="O47" s="141">
        <v>44713</v>
      </c>
      <c r="P47" s="199">
        <v>44714</v>
      </c>
      <c r="Q47" s="161"/>
      <c r="R47" s="224"/>
      <c r="S47" s="97" t="s">
        <v>57</v>
      </c>
      <c r="T47" s="200"/>
      <c r="U47" s="201">
        <v>2</v>
      </c>
      <c r="V47" s="194">
        <v>6221604000</v>
      </c>
    </row>
    <row r="48" spans="1:22" ht="21" x14ac:dyDescent="0.15">
      <c r="A48" s="186">
        <f t="shared" si="2"/>
        <v>43</v>
      </c>
      <c r="B48" s="104" t="s">
        <v>132</v>
      </c>
      <c r="C48" s="104" t="s">
        <v>2</v>
      </c>
      <c r="D48" s="104" t="s">
        <v>0</v>
      </c>
      <c r="E48" s="104" t="s">
        <v>140</v>
      </c>
      <c r="F48" s="104" t="s">
        <v>5</v>
      </c>
      <c r="G48" s="104" t="s">
        <v>1</v>
      </c>
      <c r="H48" s="219">
        <v>545.92999999999995</v>
      </c>
      <c r="I48" s="107">
        <v>545.92999999999995</v>
      </c>
      <c r="J48" s="104" t="s">
        <v>147</v>
      </c>
      <c r="K48" s="104" t="s">
        <v>152</v>
      </c>
      <c r="L48" s="112" t="s">
        <v>156</v>
      </c>
      <c r="M48" s="112">
        <v>0</v>
      </c>
      <c r="N48" s="112" t="s">
        <v>156</v>
      </c>
      <c r="O48" s="108">
        <v>44703</v>
      </c>
      <c r="P48" s="133">
        <v>44705</v>
      </c>
      <c r="Q48" s="112"/>
      <c r="R48" s="107"/>
      <c r="S48" s="10" t="s">
        <v>57</v>
      </c>
      <c r="T48" s="125"/>
      <c r="U48" s="126">
        <v>2</v>
      </c>
      <c r="V48" s="194">
        <v>6221002000</v>
      </c>
    </row>
    <row r="49" spans="1:22" hidden="1" x14ac:dyDescent="0.15">
      <c r="A49" s="186">
        <f t="shared" si="2"/>
        <v>44</v>
      </c>
      <c r="B49" s="158" t="s">
        <v>133</v>
      </c>
      <c r="C49" s="158" t="s">
        <v>141</v>
      </c>
      <c r="D49" s="158" t="s">
        <v>0</v>
      </c>
      <c r="E49" s="158" t="s">
        <v>142</v>
      </c>
      <c r="F49" s="158" t="s">
        <v>3</v>
      </c>
      <c r="G49" s="158" t="s">
        <v>1</v>
      </c>
      <c r="H49" s="183">
        <v>0</v>
      </c>
      <c r="I49" s="160">
        <v>0</v>
      </c>
      <c r="J49" s="158" t="s">
        <v>148</v>
      </c>
      <c r="K49" s="158"/>
      <c r="L49" s="161"/>
      <c r="M49" s="161"/>
      <c r="N49" s="161"/>
      <c r="O49" s="162"/>
      <c r="P49" s="163"/>
      <c r="Q49" s="161"/>
      <c r="R49" s="160"/>
      <c r="S49" s="164" t="s">
        <v>57</v>
      </c>
      <c r="T49" s="165"/>
      <c r="U49" s="166"/>
      <c r="V49" s="193"/>
    </row>
    <row r="50" spans="1:22" ht="11.25" hidden="1" x14ac:dyDescent="0.15">
      <c r="A50" s="109">
        <f t="shared" si="2"/>
        <v>45</v>
      </c>
      <c r="B50" s="158" t="s">
        <v>134</v>
      </c>
      <c r="C50" s="158" t="s">
        <v>2</v>
      </c>
      <c r="D50" s="158" t="s">
        <v>0</v>
      </c>
      <c r="E50" s="158" t="s">
        <v>143</v>
      </c>
      <c r="F50" s="158" t="s">
        <v>5</v>
      </c>
      <c r="G50" s="158" t="s">
        <v>85</v>
      </c>
      <c r="H50" s="183"/>
      <c r="I50" s="160"/>
      <c r="J50" s="158"/>
      <c r="K50" s="158"/>
      <c r="L50" s="161"/>
      <c r="M50" s="161"/>
      <c r="N50" s="161"/>
      <c r="O50" s="162"/>
      <c r="P50" s="163"/>
      <c r="Q50" s="161"/>
      <c r="R50" s="160"/>
      <c r="S50" s="164" t="s">
        <v>57</v>
      </c>
      <c r="T50" s="165"/>
      <c r="U50" s="166"/>
      <c r="V50" s="195">
        <v>6239000000</v>
      </c>
    </row>
    <row r="51" spans="1:22" x14ac:dyDescent="0.15">
      <c r="A51" s="186">
        <f t="shared" si="2"/>
        <v>46</v>
      </c>
      <c r="B51" s="104" t="s">
        <v>135</v>
      </c>
      <c r="C51" s="104" t="s">
        <v>2</v>
      </c>
      <c r="D51" s="104" t="s">
        <v>0</v>
      </c>
      <c r="E51" s="104" t="s">
        <v>144</v>
      </c>
      <c r="F51" s="104" t="s">
        <v>106</v>
      </c>
      <c r="G51" s="104" t="s">
        <v>1</v>
      </c>
      <c r="H51" s="219">
        <v>50</v>
      </c>
      <c r="I51" s="107">
        <v>50</v>
      </c>
      <c r="J51" s="104" t="s">
        <v>149</v>
      </c>
      <c r="K51" s="104" t="s">
        <v>153</v>
      </c>
      <c r="L51" s="112" t="s">
        <v>76</v>
      </c>
      <c r="M51" s="112">
        <v>0</v>
      </c>
      <c r="N51" s="112" t="s">
        <v>76</v>
      </c>
      <c r="O51" s="108">
        <v>44684</v>
      </c>
      <c r="P51" s="133">
        <v>44685</v>
      </c>
      <c r="Q51" s="112"/>
      <c r="R51" s="107"/>
      <c r="S51" s="10" t="s">
        <v>57</v>
      </c>
      <c r="T51" s="125"/>
      <c r="U51" s="126">
        <v>2</v>
      </c>
      <c r="V51" s="194">
        <v>6221002000</v>
      </c>
    </row>
    <row r="52" spans="1:22" ht="21" x14ac:dyDescent="0.15">
      <c r="A52" s="186">
        <f t="shared" si="2"/>
        <v>47</v>
      </c>
      <c r="B52" s="104" t="s">
        <v>136</v>
      </c>
      <c r="C52" s="104" t="s">
        <v>2</v>
      </c>
      <c r="D52" s="104" t="s">
        <v>0</v>
      </c>
      <c r="E52" s="104" t="s">
        <v>145</v>
      </c>
      <c r="F52" s="104" t="s">
        <v>86</v>
      </c>
      <c r="G52" s="104" t="s">
        <v>1</v>
      </c>
      <c r="H52" s="219">
        <v>550.48</v>
      </c>
      <c r="I52" s="107">
        <v>550.48</v>
      </c>
      <c r="J52" s="104" t="s">
        <v>150</v>
      </c>
      <c r="K52" s="104" t="s">
        <v>154</v>
      </c>
      <c r="L52" s="112" t="s">
        <v>158</v>
      </c>
      <c r="M52" s="112">
        <v>0</v>
      </c>
      <c r="N52" s="112" t="s">
        <v>158</v>
      </c>
      <c r="O52" s="108">
        <v>44719</v>
      </c>
      <c r="P52" s="133">
        <v>45084</v>
      </c>
      <c r="Q52" s="112"/>
      <c r="R52" s="107"/>
      <c r="S52" s="10" t="s">
        <v>57</v>
      </c>
      <c r="T52" s="125"/>
      <c r="U52" s="126">
        <v>2</v>
      </c>
      <c r="V52" s="194">
        <v>6299000000</v>
      </c>
    </row>
    <row r="53" spans="1:22" x14ac:dyDescent="0.15">
      <c r="A53" s="186">
        <f t="shared" si="2"/>
        <v>48</v>
      </c>
      <c r="B53" s="112" t="s">
        <v>137</v>
      </c>
      <c r="C53" s="104" t="s">
        <v>2</v>
      </c>
      <c r="D53" s="104" t="s">
        <v>4</v>
      </c>
      <c r="E53" s="104" t="s">
        <v>159</v>
      </c>
      <c r="F53" s="104" t="s">
        <v>5</v>
      </c>
      <c r="G53" s="104" t="s">
        <v>1</v>
      </c>
      <c r="H53" s="219">
        <v>68.3</v>
      </c>
      <c r="I53" s="107">
        <v>73.08</v>
      </c>
      <c r="J53" s="104" t="s">
        <v>111</v>
      </c>
      <c r="K53" s="104" t="s">
        <v>112</v>
      </c>
      <c r="L53" s="104" t="s">
        <v>77</v>
      </c>
      <c r="M53" s="112">
        <v>0</v>
      </c>
      <c r="N53" s="104" t="s">
        <v>77</v>
      </c>
      <c r="O53" s="108">
        <v>44727</v>
      </c>
      <c r="P53" s="133">
        <v>44734</v>
      </c>
      <c r="Q53" s="112"/>
      <c r="R53" s="107"/>
      <c r="S53" s="10" t="s">
        <v>57</v>
      </c>
      <c r="T53" s="125"/>
      <c r="U53" s="126">
        <v>2</v>
      </c>
      <c r="V53" s="194">
        <v>6221004000</v>
      </c>
    </row>
    <row r="54" spans="1:22" x14ac:dyDescent="0.15">
      <c r="A54" s="186">
        <f t="shared" si="2"/>
        <v>49</v>
      </c>
      <c r="B54" s="112" t="s">
        <v>138</v>
      </c>
      <c r="C54" s="104" t="s">
        <v>2</v>
      </c>
      <c r="D54" s="104" t="s">
        <v>4</v>
      </c>
      <c r="E54" s="104" t="s">
        <v>160</v>
      </c>
      <c r="F54" s="104" t="s">
        <v>5</v>
      </c>
      <c r="G54" s="104" t="s">
        <v>1</v>
      </c>
      <c r="H54" s="219">
        <v>186.82</v>
      </c>
      <c r="I54" s="107">
        <v>199.9</v>
      </c>
      <c r="J54" s="104" t="s">
        <v>161</v>
      </c>
      <c r="K54" s="104" t="s">
        <v>162</v>
      </c>
      <c r="L54" s="104" t="s">
        <v>77</v>
      </c>
      <c r="M54" s="112">
        <v>0</v>
      </c>
      <c r="N54" s="104" t="s">
        <v>77</v>
      </c>
      <c r="O54" s="108">
        <v>44727</v>
      </c>
      <c r="P54" s="133">
        <v>44734</v>
      </c>
      <c r="Q54" s="112"/>
      <c r="R54" s="107"/>
      <c r="S54" s="10" t="s">
        <v>57</v>
      </c>
      <c r="T54" s="125"/>
      <c r="U54" s="126">
        <v>2</v>
      </c>
      <c r="V54" s="194">
        <v>6221004000</v>
      </c>
    </row>
    <row r="55" spans="1:22" x14ac:dyDescent="0.15">
      <c r="A55" s="186">
        <f t="shared" si="2"/>
        <v>50</v>
      </c>
      <c r="B55" s="112" t="s">
        <v>163</v>
      </c>
      <c r="C55" s="104" t="s">
        <v>2</v>
      </c>
      <c r="D55" s="104" t="s">
        <v>4</v>
      </c>
      <c r="E55" s="104" t="s">
        <v>164</v>
      </c>
      <c r="F55" s="104" t="s">
        <v>106</v>
      </c>
      <c r="G55" s="104" t="s">
        <v>1</v>
      </c>
      <c r="H55" s="219">
        <f>88.8+126</f>
        <v>214.8</v>
      </c>
      <c r="I55" s="107">
        <v>229.84</v>
      </c>
      <c r="J55" s="104" t="s">
        <v>165</v>
      </c>
      <c r="K55" s="104" t="s">
        <v>93</v>
      </c>
      <c r="L55" s="104" t="s">
        <v>77</v>
      </c>
      <c r="M55" s="112">
        <v>0</v>
      </c>
      <c r="N55" s="104" t="s">
        <v>77</v>
      </c>
      <c r="O55" s="108">
        <v>44684</v>
      </c>
      <c r="P55" s="133">
        <v>44691</v>
      </c>
      <c r="Q55" s="112"/>
      <c r="R55" s="107"/>
      <c r="S55" s="10" t="s">
        <v>57</v>
      </c>
      <c r="T55" s="125"/>
      <c r="U55" s="126">
        <v>2</v>
      </c>
      <c r="V55" s="194">
        <v>6028000000</v>
      </c>
    </row>
    <row r="56" spans="1:22" ht="12.75" x14ac:dyDescent="0.2">
      <c r="A56" s="109">
        <f t="shared" si="2"/>
        <v>51</v>
      </c>
      <c r="B56" s="112" t="s">
        <v>166</v>
      </c>
      <c r="C56" s="104" t="s">
        <v>2</v>
      </c>
      <c r="D56" s="104" t="s">
        <v>0</v>
      </c>
      <c r="E56" s="104" t="s">
        <v>167</v>
      </c>
      <c r="F56" s="104" t="s">
        <v>106</v>
      </c>
      <c r="G56" s="104" t="s">
        <v>85</v>
      </c>
      <c r="H56" s="181"/>
      <c r="I56" s="107"/>
      <c r="J56" s="104"/>
      <c r="K56" s="104"/>
      <c r="L56" s="104"/>
      <c r="M56" s="154"/>
      <c r="N56" s="112"/>
      <c r="O56" s="108"/>
      <c r="P56" s="133"/>
      <c r="Q56" s="112"/>
      <c r="R56" s="107"/>
      <c r="S56" s="10" t="s">
        <v>57</v>
      </c>
      <c r="T56" s="125"/>
      <c r="U56" s="126"/>
      <c r="V56" s="194"/>
    </row>
    <row r="57" spans="1:22" x14ac:dyDescent="0.15">
      <c r="A57" s="186">
        <f t="shared" si="2"/>
        <v>52</v>
      </c>
      <c r="B57" s="112" t="s">
        <v>168</v>
      </c>
      <c r="C57" s="104" t="s">
        <v>2</v>
      </c>
      <c r="D57" s="104" t="s">
        <v>0</v>
      </c>
      <c r="E57" s="104" t="s">
        <v>175</v>
      </c>
      <c r="F57" s="104" t="s">
        <v>3</v>
      </c>
      <c r="G57" s="104" t="s">
        <v>1</v>
      </c>
      <c r="H57" s="219">
        <v>500</v>
      </c>
      <c r="I57" s="107">
        <v>500</v>
      </c>
      <c r="J57" s="104" t="s">
        <v>176</v>
      </c>
      <c r="K57" s="104" t="s">
        <v>177</v>
      </c>
      <c r="L57" s="104" t="str">
        <f>+L55</f>
        <v>7 días</v>
      </c>
      <c r="M57" s="11">
        <v>0</v>
      </c>
      <c r="N57" s="112" t="str">
        <f>+N55</f>
        <v>7 días</v>
      </c>
      <c r="O57" s="108">
        <v>44736</v>
      </c>
      <c r="P57" s="133">
        <v>44736</v>
      </c>
      <c r="Q57" s="112"/>
      <c r="R57" s="107"/>
      <c r="S57" s="10"/>
      <c r="T57" s="125"/>
      <c r="U57" s="126">
        <v>2</v>
      </c>
      <c r="V57" s="194">
        <v>6270000000</v>
      </c>
    </row>
    <row r="58" spans="1:22" ht="22.5" customHeight="1" x14ac:dyDescent="0.15">
      <c r="A58" s="186">
        <f t="shared" si="2"/>
        <v>53</v>
      </c>
      <c r="B58" s="112" t="s">
        <v>172</v>
      </c>
      <c r="C58" s="104" t="s">
        <v>2</v>
      </c>
      <c r="D58" s="104" t="s">
        <v>4</v>
      </c>
      <c r="E58" s="104" t="str">
        <f>+E28</f>
        <v>COMPRA DE MATERIAL DE OFICINA</v>
      </c>
      <c r="F58" s="104" t="s">
        <v>86</v>
      </c>
      <c r="G58" s="104" t="s">
        <v>1</v>
      </c>
      <c r="H58" s="219">
        <v>48.62</v>
      </c>
      <c r="I58" s="107">
        <v>45.44</v>
      </c>
      <c r="J58" s="104" t="s">
        <v>90</v>
      </c>
      <c r="K58" s="104" t="s">
        <v>91</v>
      </c>
      <c r="L58" s="104" t="s">
        <v>171</v>
      </c>
      <c r="M58" s="11">
        <v>0</v>
      </c>
      <c r="N58" s="112" t="s">
        <v>173</v>
      </c>
      <c r="O58" s="108">
        <v>44715</v>
      </c>
      <c r="P58" s="133">
        <v>44715</v>
      </c>
      <c r="Q58" s="112"/>
      <c r="R58" s="107"/>
      <c r="S58" s="10"/>
      <c r="T58" s="125"/>
      <c r="U58" s="126">
        <v>2</v>
      </c>
      <c r="V58" s="194">
        <v>6028000000</v>
      </c>
    </row>
    <row r="59" spans="1:22" ht="25.5" customHeight="1" x14ac:dyDescent="0.15">
      <c r="A59" s="186">
        <f t="shared" si="2"/>
        <v>54</v>
      </c>
      <c r="B59" s="112" t="s">
        <v>174</v>
      </c>
      <c r="C59" s="104" t="s">
        <v>2</v>
      </c>
      <c r="D59" s="104" t="s">
        <v>4</v>
      </c>
      <c r="E59" s="104" t="str">
        <f>+E29</f>
        <v>COMPRA DE MATERIAL DE OFICINA</v>
      </c>
      <c r="F59" s="104" t="s">
        <v>86</v>
      </c>
      <c r="G59" s="104" t="s">
        <v>1</v>
      </c>
      <c r="H59" s="219">
        <v>80.040000000000006</v>
      </c>
      <c r="I59" s="107">
        <v>74.8</v>
      </c>
      <c r="J59" s="104" t="s">
        <v>169</v>
      </c>
      <c r="K59" s="104" t="s">
        <v>170</v>
      </c>
      <c r="L59" s="104" t="s">
        <v>171</v>
      </c>
      <c r="M59" s="11">
        <v>0</v>
      </c>
      <c r="N59" s="112" t="s">
        <v>171</v>
      </c>
      <c r="O59" s="108">
        <v>44739</v>
      </c>
      <c r="P59" s="133">
        <v>44739</v>
      </c>
      <c r="Q59" s="112"/>
      <c r="R59" s="107"/>
      <c r="S59" s="10" t="s">
        <v>57</v>
      </c>
      <c r="T59" s="125"/>
      <c r="U59" s="126">
        <v>2</v>
      </c>
      <c r="V59" s="194">
        <v>6028000000</v>
      </c>
    </row>
    <row r="60" spans="1:22" x14ac:dyDescent="0.15">
      <c r="A60" s="186">
        <f t="shared" si="2"/>
        <v>55</v>
      </c>
      <c r="B60" s="112" t="s">
        <v>178</v>
      </c>
      <c r="C60" s="104" t="s">
        <v>2</v>
      </c>
      <c r="D60" s="104" t="s">
        <v>0</v>
      </c>
      <c r="E60" s="104" t="s">
        <v>179</v>
      </c>
      <c r="F60" s="104" t="s">
        <v>106</v>
      </c>
      <c r="G60" s="104" t="s">
        <v>1</v>
      </c>
      <c r="H60" s="219">
        <v>3310</v>
      </c>
      <c r="I60" s="107">
        <v>3541.7000000000003</v>
      </c>
      <c r="J60" s="104" t="s">
        <v>180</v>
      </c>
      <c r="K60" s="104" t="s">
        <v>181</v>
      </c>
      <c r="L60" s="104" t="s">
        <v>157</v>
      </c>
      <c r="M60" s="11">
        <v>0</v>
      </c>
      <c r="N60" s="104" t="s">
        <v>157</v>
      </c>
      <c r="O60" s="108">
        <v>44742</v>
      </c>
      <c r="P60" s="133">
        <v>44804</v>
      </c>
      <c r="Q60" s="112"/>
      <c r="R60" s="107"/>
      <c r="S60" s="10"/>
      <c r="T60" s="125"/>
      <c r="U60" s="126">
        <v>3</v>
      </c>
      <c r="V60" s="194">
        <v>6221302000</v>
      </c>
    </row>
    <row r="61" spans="1:22" x14ac:dyDescent="0.15">
      <c r="A61" s="186">
        <f t="shared" si="2"/>
        <v>56</v>
      </c>
      <c r="B61" s="112" t="s">
        <v>182</v>
      </c>
      <c r="C61" s="104" t="s">
        <v>2</v>
      </c>
      <c r="D61" s="104" t="s">
        <v>4</v>
      </c>
      <c r="E61" s="104" t="s">
        <v>183</v>
      </c>
      <c r="F61" s="104" t="s">
        <v>106</v>
      </c>
      <c r="G61" s="104" t="s">
        <v>1</v>
      </c>
      <c r="H61" s="219">
        <v>44.41</v>
      </c>
      <c r="I61" s="107">
        <v>47.52</v>
      </c>
      <c r="J61" s="104" t="s">
        <v>146</v>
      </c>
      <c r="K61" s="104" t="s">
        <v>151</v>
      </c>
      <c r="L61" s="104" t="s">
        <v>184</v>
      </c>
      <c r="M61" s="11">
        <v>0</v>
      </c>
      <c r="N61" s="104" t="s">
        <v>185</v>
      </c>
      <c r="O61" s="108">
        <v>44741</v>
      </c>
      <c r="P61" s="133">
        <v>44749</v>
      </c>
      <c r="Q61" s="112"/>
      <c r="R61" s="107"/>
      <c r="S61" s="10"/>
      <c r="T61" s="125"/>
      <c r="U61" s="126">
        <v>3</v>
      </c>
      <c r="V61" s="194">
        <v>6221301000</v>
      </c>
    </row>
    <row r="62" spans="1:22" x14ac:dyDescent="0.15">
      <c r="A62" s="186">
        <f t="shared" si="2"/>
        <v>57</v>
      </c>
      <c r="B62" s="11" t="s">
        <v>186</v>
      </c>
      <c r="C62" s="11" t="s">
        <v>2</v>
      </c>
      <c r="D62" s="11" t="s">
        <v>0</v>
      </c>
      <c r="E62" s="136" t="s">
        <v>187</v>
      </c>
      <c r="F62" s="11" t="s">
        <v>5</v>
      </c>
      <c r="G62" s="11" t="s">
        <v>1</v>
      </c>
      <c r="H62" s="220">
        <v>596</v>
      </c>
      <c r="I62" s="105">
        <v>637.72</v>
      </c>
      <c r="J62" s="11" t="s">
        <v>188</v>
      </c>
      <c r="K62" s="11" t="s">
        <v>189</v>
      </c>
      <c r="L62" s="11" t="s">
        <v>76</v>
      </c>
      <c r="M62" s="11">
        <v>0</v>
      </c>
      <c r="N62" s="11" t="s">
        <v>76</v>
      </c>
      <c r="O62" s="155">
        <v>44708</v>
      </c>
      <c r="P62" s="155">
        <v>44708</v>
      </c>
      <c r="Q62" s="113"/>
      <c r="R62" s="156">
        <v>1</v>
      </c>
      <c r="S62" s="113"/>
      <c r="T62" s="113"/>
      <c r="U62" s="126">
        <v>2</v>
      </c>
      <c r="V62" s="194">
        <v>6221309000</v>
      </c>
    </row>
    <row r="63" spans="1:22" x14ac:dyDescent="0.15">
      <c r="A63" s="186">
        <f t="shared" si="2"/>
        <v>58</v>
      </c>
      <c r="B63" s="11" t="s">
        <v>190</v>
      </c>
      <c r="C63" s="11" t="s">
        <v>2</v>
      </c>
      <c r="D63" s="11" t="s">
        <v>0</v>
      </c>
      <c r="E63" s="136" t="s">
        <v>191</v>
      </c>
      <c r="F63" s="11" t="s">
        <v>106</v>
      </c>
      <c r="G63" s="11" t="s">
        <v>1</v>
      </c>
      <c r="H63" s="220" t="s">
        <v>192</v>
      </c>
      <c r="I63" s="105" t="s">
        <v>193</v>
      </c>
      <c r="J63" s="11" t="s">
        <v>194</v>
      </c>
      <c r="K63" s="11" t="s">
        <v>195</v>
      </c>
      <c r="L63" s="11"/>
      <c r="M63" s="11" t="s">
        <v>196</v>
      </c>
      <c r="N63" s="11"/>
      <c r="O63" s="155">
        <v>44718</v>
      </c>
      <c r="P63" s="155"/>
      <c r="Q63" s="113"/>
      <c r="R63" s="156"/>
      <c r="S63" s="113"/>
      <c r="T63" s="113"/>
      <c r="U63" s="126">
        <v>2</v>
      </c>
      <c r="V63" s="194">
        <v>6221502000</v>
      </c>
    </row>
    <row r="64" spans="1:22" s="24" customFormat="1" x14ac:dyDescent="0.15">
      <c r="A64" s="186">
        <f t="shared" si="2"/>
        <v>59</v>
      </c>
      <c r="B64" s="136" t="s">
        <v>200</v>
      </c>
      <c r="C64" s="136" t="s">
        <v>2</v>
      </c>
      <c r="D64" s="71" t="s">
        <v>4</v>
      </c>
      <c r="E64" s="136" t="s">
        <v>197</v>
      </c>
      <c r="F64" s="136" t="s">
        <v>106</v>
      </c>
      <c r="G64" s="136" t="s">
        <v>1</v>
      </c>
      <c r="H64" s="216">
        <v>16.760000000000002</v>
      </c>
      <c r="I64" s="225">
        <v>17.93</v>
      </c>
      <c r="J64" s="136" t="s">
        <v>198</v>
      </c>
      <c r="K64" s="136" t="s">
        <v>199</v>
      </c>
      <c r="L64" s="136" t="s">
        <v>76</v>
      </c>
      <c r="M64" s="11">
        <v>0</v>
      </c>
      <c r="N64" s="136" t="s">
        <v>76</v>
      </c>
      <c r="O64" s="227">
        <v>44757</v>
      </c>
      <c r="P64" s="227">
        <v>44757</v>
      </c>
      <c r="Q64" s="159"/>
      <c r="R64" s="228">
        <v>1</v>
      </c>
      <c r="S64" s="226"/>
      <c r="T64" s="226"/>
      <c r="U64" s="136">
        <v>3</v>
      </c>
      <c r="V64" s="194"/>
    </row>
    <row r="65" spans="1:22" x14ac:dyDescent="0.15">
      <c r="B65" s="11" t="s">
        <v>201</v>
      </c>
      <c r="C65" s="11" t="s">
        <v>2</v>
      </c>
      <c r="D65" s="11" t="s">
        <v>0</v>
      </c>
      <c r="E65" s="11" t="s">
        <v>203</v>
      </c>
      <c r="F65" s="11" t="s">
        <v>3</v>
      </c>
      <c r="G65" s="11" t="s">
        <v>1</v>
      </c>
      <c r="H65" s="220">
        <v>3400</v>
      </c>
      <c r="I65" s="105">
        <v>3400</v>
      </c>
      <c r="J65" s="104" t="s">
        <v>110</v>
      </c>
      <c r="K65" s="11" t="s">
        <v>109</v>
      </c>
      <c r="L65" s="11" t="s">
        <v>101</v>
      </c>
      <c r="M65" s="11">
        <v>0</v>
      </c>
      <c r="N65" s="11" t="s">
        <v>101</v>
      </c>
      <c r="O65" s="155">
        <v>44748</v>
      </c>
      <c r="P65" s="155">
        <v>44748</v>
      </c>
      <c r="Q65" s="113"/>
      <c r="R65" s="107" t="s">
        <v>57</v>
      </c>
      <c r="S65" s="11" t="s">
        <v>57</v>
      </c>
      <c r="T65" s="113"/>
      <c r="U65" s="11">
        <v>3</v>
      </c>
      <c r="V65" s="194">
        <v>6297000000</v>
      </c>
    </row>
    <row r="66" spans="1:22" x14ac:dyDescent="0.15">
      <c r="B66" s="11" t="s">
        <v>202</v>
      </c>
      <c r="C66" s="11" t="s">
        <v>2</v>
      </c>
      <c r="D66" s="11" t="s">
        <v>0</v>
      </c>
      <c r="E66" s="11" t="s">
        <v>204</v>
      </c>
      <c r="F66" s="11" t="s">
        <v>3</v>
      </c>
      <c r="G66" s="11" t="s">
        <v>1</v>
      </c>
      <c r="H66" s="220">
        <v>1460</v>
      </c>
      <c r="I66" s="105">
        <v>1460</v>
      </c>
      <c r="J66" s="11" t="s">
        <v>205</v>
      </c>
      <c r="K66" s="136" t="s">
        <v>206</v>
      </c>
      <c r="L66" s="11" t="s">
        <v>101</v>
      </c>
      <c r="M66" s="11">
        <v>0</v>
      </c>
      <c r="N66" s="11" t="s">
        <v>101</v>
      </c>
      <c r="O66" s="155">
        <v>44764</v>
      </c>
      <c r="P66" s="155">
        <v>44795</v>
      </c>
      <c r="Q66" s="113"/>
      <c r="R66" s="107" t="s">
        <v>57</v>
      </c>
      <c r="S66" s="11" t="s">
        <v>57</v>
      </c>
      <c r="T66" s="113"/>
      <c r="U66" s="11">
        <v>3</v>
      </c>
      <c r="V66" s="194">
        <v>6297000000</v>
      </c>
    </row>
    <row r="67" spans="1:22" x14ac:dyDescent="0.15">
      <c r="B67" s="11" t="s">
        <v>209</v>
      </c>
      <c r="C67" s="11" t="s">
        <v>2</v>
      </c>
      <c r="D67" s="11" t="s">
        <v>0</v>
      </c>
      <c r="E67" s="104" t="s">
        <v>210</v>
      </c>
      <c r="F67" s="11" t="s">
        <v>3</v>
      </c>
      <c r="G67" s="11" t="s">
        <v>1</v>
      </c>
      <c r="H67" s="220">
        <v>52.5</v>
      </c>
      <c r="I67" s="105">
        <v>54.08</v>
      </c>
      <c r="J67" s="104" t="s">
        <v>90</v>
      </c>
      <c r="K67" s="104" t="s">
        <v>91</v>
      </c>
      <c r="L67" s="11" t="s">
        <v>76</v>
      </c>
      <c r="M67" s="11">
        <v>0</v>
      </c>
      <c r="N67" s="11" t="s">
        <v>76</v>
      </c>
      <c r="O67" s="155">
        <v>44763</v>
      </c>
      <c r="P67" s="155">
        <v>44770</v>
      </c>
      <c r="Q67" s="113"/>
      <c r="R67" s="156">
        <v>1</v>
      </c>
      <c r="S67" s="11" t="s">
        <v>57</v>
      </c>
      <c r="T67" s="113"/>
      <c r="U67" s="11">
        <v>3</v>
      </c>
      <c r="V67" s="194">
        <v>6028000000</v>
      </c>
    </row>
    <row r="68" spans="1:22" x14ac:dyDescent="0.15">
      <c r="B68" s="11" t="s">
        <v>211</v>
      </c>
      <c r="C68" s="11" t="s">
        <v>2</v>
      </c>
      <c r="D68" s="11" t="s">
        <v>5</v>
      </c>
      <c r="E68" s="11" t="s">
        <v>214</v>
      </c>
      <c r="F68" s="11" t="s">
        <v>5</v>
      </c>
      <c r="G68" s="11" t="s">
        <v>1</v>
      </c>
      <c r="H68" s="221">
        <v>108</v>
      </c>
      <c r="I68" s="105">
        <v>115.56</v>
      </c>
      <c r="J68" s="11" t="s">
        <v>188</v>
      </c>
      <c r="K68" s="11" t="s">
        <v>189</v>
      </c>
      <c r="L68" s="11" t="s">
        <v>76</v>
      </c>
      <c r="M68" s="11">
        <v>0</v>
      </c>
      <c r="N68" s="11" t="s">
        <v>76</v>
      </c>
      <c r="O68" s="155">
        <v>44761</v>
      </c>
      <c r="P68" s="155">
        <v>44762</v>
      </c>
      <c r="Q68" s="11"/>
      <c r="R68" s="156">
        <v>1</v>
      </c>
      <c r="S68" s="11" t="s">
        <v>57</v>
      </c>
      <c r="T68" s="11"/>
      <c r="U68" s="11">
        <v>3</v>
      </c>
      <c r="V68" s="196">
        <v>6221604000</v>
      </c>
    </row>
    <row r="69" spans="1:22" x14ac:dyDescent="0.15">
      <c r="B69" s="11" t="s">
        <v>212</v>
      </c>
      <c r="C69" s="11" t="s">
        <v>2</v>
      </c>
      <c r="D69" s="11" t="s">
        <v>5</v>
      </c>
      <c r="E69" s="11" t="s">
        <v>215</v>
      </c>
      <c r="F69" s="11" t="s">
        <v>5</v>
      </c>
      <c r="G69" s="11" t="s">
        <v>1</v>
      </c>
      <c r="H69" s="221">
        <v>180</v>
      </c>
      <c r="I69" s="105">
        <v>192.6</v>
      </c>
      <c r="J69" s="11" t="s">
        <v>188</v>
      </c>
      <c r="K69" s="11" t="s">
        <v>189</v>
      </c>
      <c r="L69" s="11" t="s">
        <v>76</v>
      </c>
      <c r="M69" s="11">
        <v>0</v>
      </c>
      <c r="N69" s="11" t="s">
        <v>76</v>
      </c>
      <c r="O69" s="155">
        <v>44762</v>
      </c>
      <c r="P69" s="155">
        <v>44763</v>
      </c>
      <c r="Q69" s="11"/>
      <c r="R69" s="156">
        <v>1</v>
      </c>
      <c r="S69" s="11" t="s">
        <v>57</v>
      </c>
      <c r="T69" s="11"/>
      <c r="U69" s="11">
        <v>3</v>
      </c>
      <c r="V69" s="196">
        <v>6221604000</v>
      </c>
    </row>
    <row r="70" spans="1:22" x14ac:dyDescent="0.15">
      <c r="B70" s="11" t="s">
        <v>213</v>
      </c>
      <c r="C70" s="11" t="s">
        <v>2</v>
      </c>
      <c r="D70" s="11" t="s">
        <v>5</v>
      </c>
      <c r="E70" s="11" t="s">
        <v>216</v>
      </c>
      <c r="F70" s="11" t="s">
        <v>5</v>
      </c>
      <c r="G70" s="11" t="s">
        <v>1</v>
      </c>
      <c r="H70" s="221">
        <v>430.28</v>
      </c>
      <c r="I70" s="105">
        <v>460.4</v>
      </c>
      <c r="J70" s="11" t="s">
        <v>217</v>
      </c>
      <c r="K70" s="11" t="s">
        <v>218</v>
      </c>
      <c r="L70" s="11" t="s">
        <v>76</v>
      </c>
      <c r="M70" s="11">
        <v>0</v>
      </c>
      <c r="N70" s="11" t="s">
        <v>76</v>
      </c>
      <c r="O70" s="155">
        <v>44770</v>
      </c>
      <c r="P70" s="11"/>
      <c r="Q70" s="11"/>
      <c r="R70" s="156">
        <v>1</v>
      </c>
      <c r="S70" s="11" t="s">
        <v>57</v>
      </c>
      <c r="T70" s="11"/>
      <c r="U70" s="11">
        <v>3</v>
      </c>
      <c r="V70" s="196">
        <v>6221002000</v>
      </c>
    </row>
    <row r="71" spans="1:22" x14ac:dyDescent="0.15">
      <c r="B71" s="11" t="s">
        <v>219</v>
      </c>
      <c r="C71" s="11" t="s">
        <v>2</v>
      </c>
      <c r="D71" s="11" t="s">
        <v>5</v>
      </c>
      <c r="E71" s="11" t="s">
        <v>220</v>
      </c>
      <c r="F71" s="11" t="s">
        <v>5</v>
      </c>
      <c r="G71" s="11" t="s">
        <v>1</v>
      </c>
      <c r="H71" s="105">
        <v>4727.1499999999996</v>
      </c>
      <c r="I71" s="105">
        <v>5058.05</v>
      </c>
      <c r="J71" s="11" t="s">
        <v>108</v>
      </c>
      <c r="K71" s="113" t="s">
        <v>231</v>
      </c>
      <c r="L71" s="11" t="s">
        <v>232</v>
      </c>
      <c r="M71" s="11">
        <v>0</v>
      </c>
      <c r="N71" s="11" t="s">
        <v>232</v>
      </c>
      <c r="O71" s="155">
        <v>44777</v>
      </c>
      <c r="P71" s="113"/>
      <c r="Q71" s="113"/>
      <c r="R71" s="122"/>
      <c r="S71" s="113"/>
      <c r="T71" s="113"/>
      <c r="U71" s="113"/>
      <c r="V71" s="197"/>
    </row>
    <row r="72" spans="1:22" ht="22.5" x14ac:dyDescent="0.15">
      <c r="A72" s="7"/>
      <c r="B72" s="168" t="s">
        <v>221</v>
      </c>
      <c r="C72" s="168" t="s">
        <v>222</v>
      </c>
      <c r="D72" s="168" t="s">
        <v>106</v>
      </c>
      <c r="E72" s="168" t="s">
        <v>223</v>
      </c>
      <c r="F72" s="168" t="s">
        <v>106</v>
      </c>
      <c r="G72" s="168" t="s">
        <v>85</v>
      </c>
      <c r="H72" s="105"/>
      <c r="I72" s="105"/>
      <c r="J72" s="113"/>
      <c r="K72" s="113"/>
      <c r="L72" s="113"/>
      <c r="M72" s="11"/>
      <c r="N72" s="11"/>
      <c r="O72" s="113"/>
      <c r="P72" s="113"/>
      <c r="Q72" s="113"/>
      <c r="R72" s="122"/>
      <c r="S72" s="113"/>
      <c r="T72" s="113"/>
      <c r="U72" s="113"/>
      <c r="V72" s="197"/>
    </row>
    <row r="73" spans="1:22" x14ac:dyDescent="0.15">
      <c r="A73" s="11"/>
      <c r="B73" s="11" t="s">
        <v>230</v>
      </c>
      <c r="C73" s="11" t="s">
        <v>2</v>
      </c>
      <c r="D73" s="11" t="s">
        <v>0</v>
      </c>
      <c r="E73" s="11" t="s">
        <v>224</v>
      </c>
      <c r="F73" s="11" t="s">
        <v>106</v>
      </c>
      <c r="G73" s="11" t="s">
        <v>85</v>
      </c>
      <c r="H73" s="220">
        <v>1213.54</v>
      </c>
      <c r="I73" s="105">
        <f>H73*1.07</f>
        <v>1298.4878000000001</v>
      </c>
      <c r="J73" s="11"/>
      <c r="K73" s="11"/>
      <c r="L73" s="11"/>
      <c r="M73" s="11"/>
      <c r="N73" s="155"/>
      <c r="O73" s="11"/>
      <c r="P73" s="156"/>
      <c r="Q73" s="11"/>
      <c r="R73" s="11"/>
      <c r="S73" s="11"/>
      <c r="T73" s="196"/>
      <c r="U73" s="196"/>
      <c r="V73" s="196"/>
    </row>
    <row r="74" spans="1:22" x14ac:dyDescent="0.15">
      <c r="A74" s="11"/>
      <c r="B74" s="11" t="s">
        <v>225</v>
      </c>
      <c r="C74" s="11" t="s">
        <v>2</v>
      </c>
      <c r="D74" s="11" t="s">
        <v>0</v>
      </c>
      <c r="E74" s="11" t="s">
        <v>226</v>
      </c>
      <c r="F74" s="11" t="s">
        <v>106</v>
      </c>
      <c r="G74" s="105" t="s">
        <v>85</v>
      </c>
      <c r="H74" s="220">
        <f>(557.77+321.72)</f>
        <v>879.49</v>
      </c>
      <c r="I74" s="220">
        <f>(557.77+321.72*1.07)</f>
        <v>902.0104</v>
      </c>
      <c r="J74" s="11"/>
      <c r="K74" s="11"/>
      <c r="L74" s="11"/>
      <c r="M74" s="11"/>
      <c r="N74" s="11"/>
      <c r="O74" s="156"/>
      <c r="P74" s="11"/>
      <c r="Q74" s="11"/>
      <c r="R74" s="196"/>
      <c r="S74" s="196"/>
      <c r="T74" s="196"/>
      <c r="U74" s="196"/>
      <c r="V74" s="196"/>
    </row>
    <row r="75" spans="1:22" ht="22.5" x14ac:dyDescent="0.15">
      <c r="B75" s="157" t="s">
        <v>227</v>
      </c>
      <c r="C75" s="167" t="s">
        <v>123</v>
      </c>
      <c r="D75" s="167" t="s">
        <v>0</v>
      </c>
      <c r="E75" s="168" t="s">
        <v>239</v>
      </c>
      <c r="F75" s="168" t="s">
        <v>106</v>
      </c>
      <c r="G75" s="167" t="s">
        <v>85</v>
      </c>
      <c r="H75" s="220"/>
      <c r="I75" s="220"/>
      <c r="J75" s="11"/>
      <c r="K75" s="11"/>
      <c r="L75" s="11"/>
      <c r="M75" s="11"/>
      <c r="N75" s="11"/>
      <c r="O75" s="156"/>
      <c r="P75" s="11"/>
      <c r="R75" s="196"/>
      <c r="S75" s="196"/>
      <c r="T75" s="196"/>
      <c r="U75" s="196"/>
      <c r="V75" s="196"/>
    </row>
    <row r="76" spans="1:22" x14ac:dyDescent="0.15">
      <c r="B76" s="11" t="s">
        <v>228</v>
      </c>
      <c r="C76" s="11" t="s">
        <v>2</v>
      </c>
      <c r="D76" s="11" t="s">
        <v>4</v>
      </c>
      <c r="E76" s="11" t="s">
        <v>210</v>
      </c>
      <c r="F76" s="11" t="s">
        <v>3</v>
      </c>
      <c r="G76" s="11" t="s">
        <v>1</v>
      </c>
      <c r="H76" s="105">
        <v>52</v>
      </c>
      <c r="I76" s="105">
        <v>55.64</v>
      </c>
      <c r="J76" s="104" t="s">
        <v>90</v>
      </c>
      <c r="K76" s="104" t="s">
        <v>91</v>
      </c>
      <c r="L76" s="104" t="s">
        <v>76</v>
      </c>
      <c r="M76" s="112">
        <v>0</v>
      </c>
      <c r="N76" s="104" t="s">
        <v>76</v>
      </c>
      <c r="O76" s="155">
        <v>44778</v>
      </c>
      <c r="P76" s="155">
        <v>44779</v>
      </c>
      <c r="R76" s="196">
        <v>1</v>
      </c>
      <c r="S76" s="196"/>
      <c r="T76" s="196"/>
      <c r="U76" s="11">
        <v>3</v>
      </c>
      <c r="V76" s="196">
        <v>6028000000</v>
      </c>
    </row>
    <row r="77" spans="1:22" x14ac:dyDescent="0.15">
      <c r="B77" s="11" t="s">
        <v>229</v>
      </c>
      <c r="C77" s="11" t="s">
        <v>2</v>
      </c>
      <c r="D77" s="11" t="s">
        <v>74</v>
      </c>
      <c r="E77" s="11" t="s">
        <v>233</v>
      </c>
      <c r="F77" s="11" t="s">
        <v>5</v>
      </c>
      <c r="G77" s="11" t="s">
        <v>85</v>
      </c>
      <c r="H77" s="105"/>
      <c r="I77" s="105"/>
      <c r="J77" s="203"/>
      <c r="K77" s="11"/>
      <c r="L77" s="204"/>
      <c r="M77" s="11"/>
      <c r="N77" s="11"/>
      <c r="O77" s="11"/>
      <c r="P77" s="11"/>
      <c r="R77" s="196"/>
      <c r="S77" s="196"/>
      <c r="T77" s="196"/>
      <c r="U77" s="196"/>
      <c r="V77" s="196"/>
    </row>
    <row r="78" spans="1:22" x14ac:dyDescent="0.15">
      <c r="B78" s="11" t="s">
        <v>234</v>
      </c>
      <c r="C78" s="11" t="s">
        <v>2</v>
      </c>
      <c r="D78" s="11" t="s">
        <v>74</v>
      </c>
      <c r="E78" s="11" t="s">
        <v>235</v>
      </c>
      <c r="F78" s="11" t="s">
        <v>5</v>
      </c>
      <c r="G78" s="11" t="s">
        <v>85</v>
      </c>
      <c r="H78" s="105"/>
      <c r="I78" s="105"/>
      <c r="J78" s="203"/>
      <c r="K78" s="11"/>
      <c r="L78" s="204"/>
      <c r="M78" s="11"/>
      <c r="N78" s="11"/>
      <c r="O78" s="11"/>
      <c r="P78" s="11"/>
      <c r="R78" s="196"/>
      <c r="S78" s="196"/>
      <c r="T78" s="196"/>
      <c r="U78" s="11"/>
      <c r="V78" s="196"/>
    </row>
    <row r="79" spans="1:22" x14ac:dyDescent="0.15">
      <c r="B79" s="11" t="s">
        <v>236</v>
      </c>
      <c r="C79" s="11" t="s">
        <v>2</v>
      </c>
      <c r="D79" s="11" t="s">
        <v>4</v>
      </c>
      <c r="E79" s="11" t="s">
        <v>237</v>
      </c>
      <c r="F79" s="11" t="s">
        <v>86</v>
      </c>
      <c r="G79" s="11" t="s">
        <v>85</v>
      </c>
      <c r="H79" s="105">
        <v>209</v>
      </c>
      <c r="I79" s="105">
        <v>223.63</v>
      </c>
      <c r="J79" s="203" t="s">
        <v>114</v>
      </c>
      <c r="K79" s="11" t="s">
        <v>89</v>
      </c>
      <c r="L79" s="204" t="s">
        <v>238</v>
      </c>
      <c r="M79" s="11">
        <v>0</v>
      </c>
      <c r="N79" s="11" t="s">
        <v>238</v>
      </c>
      <c r="O79" s="155">
        <v>44795</v>
      </c>
      <c r="P79" s="155">
        <v>44795</v>
      </c>
      <c r="Q79" s="196"/>
      <c r="R79" s="196"/>
      <c r="S79" s="196"/>
      <c r="T79" s="196"/>
      <c r="U79" s="11">
        <v>3</v>
      </c>
      <c r="V79" s="196"/>
    </row>
    <row r="80" spans="1:22" s="9" customFormat="1" x14ac:dyDescent="0.15">
      <c r="A80" s="185"/>
      <c r="B80" s="11" t="s">
        <v>240</v>
      </c>
      <c r="C80" s="11" t="s">
        <v>2</v>
      </c>
      <c r="D80" s="11" t="s">
        <v>0</v>
      </c>
      <c r="E80" s="11" t="s">
        <v>241</v>
      </c>
      <c r="F80" s="11" t="s">
        <v>5</v>
      </c>
      <c r="G80" s="11" t="s">
        <v>1</v>
      </c>
      <c r="H80" s="105">
        <v>905.22</v>
      </c>
      <c r="I80" s="105">
        <v>846</v>
      </c>
      <c r="J80" s="203" t="s">
        <v>188</v>
      </c>
      <c r="K80" s="11" t="s">
        <v>189</v>
      </c>
      <c r="L80" s="204" t="s">
        <v>76</v>
      </c>
      <c r="M80" s="11">
        <v>0</v>
      </c>
      <c r="N80" s="11" t="s">
        <v>76</v>
      </c>
      <c r="O80" s="155">
        <v>44753</v>
      </c>
      <c r="P80" s="155">
        <v>44753</v>
      </c>
      <c r="Q80" s="7"/>
      <c r="R80" s="107"/>
      <c r="S80" s="11"/>
      <c r="T80" s="11"/>
      <c r="U80" s="11"/>
      <c r="V80" s="194">
        <v>6221309000</v>
      </c>
    </row>
    <row r="81" spans="1:22" s="9" customFormat="1" x14ac:dyDescent="0.15">
      <c r="A81" s="185"/>
      <c r="B81" s="11" t="s">
        <v>242</v>
      </c>
      <c r="C81" s="11" t="s">
        <v>2</v>
      </c>
      <c r="D81" s="11" t="s">
        <v>4</v>
      </c>
      <c r="E81" s="11" t="s">
        <v>244</v>
      </c>
      <c r="F81" s="11" t="s">
        <v>5</v>
      </c>
      <c r="G81" s="11" t="s">
        <v>1</v>
      </c>
      <c r="H81" s="105">
        <v>119.33</v>
      </c>
      <c r="I81" s="105">
        <v>111.52</v>
      </c>
      <c r="J81" s="203" t="s">
        <v>243</v>
      </c>
      <c r="K81" s="71" t="s">
        <v>151</v>
      </c>
      <c r="L81" s="201" t="s">
        <v>76</v>
      </c>
      <c r="M81" s="11">
        <v>0</v>
      </c>
      <c r="N81" s="198" t="s">
        <v>76</v>
      </c>
      <c r="O81" s="141">
        <v>44768</v>
      </c>
      <c r="P81" s="199">
        <v>44768</v>
      </c>
      <c r="Q81" s="160"/>
      <c r="R81" s="97" t="s">
        <v>57</v>
      </c>
      <c r="S81" s="200"/>
      <c r="T81" s="201"/>
      <c r="U81" s="194"/>
      <c r="V81" s="194">
        <v>6221604000</v>
      </c>
    </row>
    <row r="82" spans="1:22" s="9" customFormat="1" x14ac:dyDescent="0.15">
      <c r="A82" s="185"/>
      <c r="B82" s="11" t="s">
        <v>245</v>
      </c>
      <c r="C82" s="11" t="s">
        <v>2</v>
      </c>
      <c r="D82" s="11" t="s">
        <v>0</v>
      </c>
      <c r="E82" s="11" t="s">
        <v>246</v>
      </c>
      <c r="F82" s="11" t="s">
        <v>5</v>
      </c>
      <c r="G82" s="11" t="s">
        <v>1</v>
      </c>
      <c r="H82" s="105">
        <v>77.040000000000006</v>
      </c>
      <c r="I82" s="105">
        <v>72</v>
      </c>
      <c r="J82" s="203" t="s">
        <v>188</v>
      </c>
      <c r="K82" s="11" t="s">
        <v>189</v>
      </c>
      <c r="L82" s="204" t="s">
        <v>76</v>
      </c>
      <c r="M82" s="11">
        <v>0</v>
      </c>
      <c r="N82" s="11" t="s">
        <v>76</v>
      </c>
      <c r="O82" s="155">
        <v>44753</v>
      </c>
      <c r="P82" s="155">
        <v>44753</v>
      </c>
      <c r="Q82" s="139"/>
      <c r="R82" s="11"/>
      <c r="S82" s="11"/>
      <c r="T82" s="11"/>
      <c r="U82" s="194"/>
      <c r="V82" s="194">
        <v>6221309000</v>
      </c>
    </row>
    <row r="83" spans="1:22" s="9" customFormat="1" x14ac:dyDescent="0.15">
      <c r="A83" s="185"/>
      <c r="B83" s="11" t="s">
        <v>247</v>
      </c>
      <c r="C83" s="11" t="s">
        <v>2</v>
      </c>
      <c r="D83" s="11" t="s">
        <v>74</v>
      </c>
      <c r="E83" s="11" t="s">
        <v>248</v>
      </c>
      <c r="F83" s="11" t="s">
        <v>5</v>
      </c>
      <c r="G83" s="11" t="s">
        <v>85</v>
      </c>
      <c r="H83" s="105">
        <v>1078.56</v>
      </c>
      <c r="I83" s="105">
        <v>1008</v>
      </c>
      <c r="J83" s="3" t="s">
        <v>107</v>
      </c>
      <c r="K83" s="10" t="s">
        <v>83</v>
      </c>
      <c r="L83" s="4" t="s">
        <v>79</v>
      </c>
      <c r="M83" s="4">
        <v>0</v>
      </c>
      <c r="N83" s="4" t="s">
        <v>79</v>
      </c>
      <c r="O83" s="61"/>
      <c r="P83" s="130"/>
      <c r="Q83" s="121">
        <v>1</v>
      </c>
      <c r="R83" s="10" t="s">
        <v>57</v>
      </c>
      <c r="S83" s="71"/>
      <c r="T83" s="4"/>
      <c r="U83" s="194"/>
      <c r="V83" s="194">
        <v>6221003000</v>
      </c>
    </row>
    <row r="84" spans="1:22" s="9" customFormat="1" x14ac:dyDescent="0.15">
      <c r="A84" s="185"/>
      <c r="B84" s="11" t="s">
        <v>249</v>
      </c>
      <c r="C84" s="11" t="s">
        <v>2</v>
      </c>
      <c r="D84" s="11" t="s">
        <v>74</v>
      </c>
      <c r="E84" s="11" t="s">
        <v>250</v>
      </c>
      <c r="F84" s="11" t="s">
        <v>5</v>
      </c>
      <c r="G84" s="11" t="s">
        <v>85</v>
      </c>
      <c r="H84" s="105"/>
      <c r="I84" s="105"/>
      <c r="J84" s="203"/>
      <c r="K84" s="11"/>
      <c r="L84" s="204"/>
      <c r="M84" s="11"/>
      <c r="N84" s="11"/>
      <c r="O84" s="11"/>
      <c r="P84" s="11"/>
      <c r="Q84" s="7"/>
      <c r="R84" s="107"/>
      <c r="S84" s="11"/>
      <c r="T84" s="11"/>
      <c r="U84" s="11"/>
      <c r="V84" s="196"/>
    </row>
    <row r="85" spans="1:22" s="9" customFormat="1" x14ac:dyDescent="0.15">
      <c r="A85" s="185"/>
      <c r="B85" s="112" t="s">
        <v>251</v>
      </c>
      <c r="C85" s="11" t="s">
        <v>2</v>
      </c>
      <c r="D85" s="11" t="s">
        <v>0</v>
      </c>
      <c r="E85" s="11" t="s">
        <v>252</v>
      </c>
      <c r="F85" s="11" t="s">
        <v>3</v>
      </c>
      <c r="G85" s="11" t="s">
        <v>1</v>
      </c>
      <c r="H85" s="105">
        <v>4280</v>
      </c>
      <c r="I85" s="105">
        <v>4000</v>
      </c>
      <c r="J85" s="202" t="s">
        <v>253</v>
      </c>
      <c r="K85" s="136" t="s">
        <v>254</v>
      </c>
      <c r="L85" s="204" t="s">
        <v>101</v>
      </c>
      <c r="M85" s="11">
        <v>0</v>
      </c>
      <c r="N85" s="11" t="s">
        <v>101</v>
      </c>
      <c r="O85" s="155">
        <v>44805</v>
      </c>
      <c r="P85" s="155">
        <v>44834</v>
      </c>
      <c r="Q85" s="7"/>
      <c r="R85" s="107"/>
      <c r="S85" s="11"/>
      <c r="T85" s="11"/>
      <c r="U85" s="11">
        <v>3</v>
      </c>
      <c r="V85" s="196">
        <v>6299000000</v>
      </c>
    </row>
    <row r="86" spans="1:22" s="9" customFormat="1" x14ac:dyDescent="0.15">
      <c r="A86" s="185"/>
      <c r="B86" s="157" t="s">
        <v>255</v>
      </c>
      <c r="C86" s="157" t="s">
        <v>123</v>
      </c>
      <c r="D86" s="157" t="s">
        <v>0</v>
      </c>
      <c r="E86" s="157" t="s">
        <v>259</v>
      </c>
      <c r="F86" s="157" t="s">
        <v>3</v>
      </c>
      <c r="G86" s="157" t="s">
        <v>85</v>
      </c>
      <c r="H86" s="105"/>
      <c r="I86" s="105"/>
      <c r="J86" s="203"/>
      <c r="K86" s="11"/>
      <c r="L86" s="204"/>
      <c r="M86" s="11"/>
      <c r="N86" s="11"/>
      <c r="O86" s="155"/>
      <c r="P86" s="155"/>
      <c r="Q86" s="7"/>
      <c r="R86" s="107"/>
      <c r="S86" s="11"/>
      <c r="T86" s="11"/>
      <c r="U86" s="11"/>
      <c r="V86" s="196"/>
    </row>
    <row r="87" spans="1:22" s="9" customFormat="1" x14ac:dyDescent="0.15">
      <c r="A87" s="185"/>
      <c r="B87" s="157" t="s">
        <v>258</v>
      </c>
      <c r="C87" s="157" t="s">
        <v>123</v>
      </c>
      <c r="D87" s="157" t="s">
        <v>4</v>
      </c>
      <c r="E87" s="157" t="s">
        <v>260</v>
      </c>
      <c r="F87" s="157" t="s">
        <v>106</v>
      </c>
      <c r="G87" s="157" t="s">
        <v>85</v>
      </c>
      <c r="H87" s="220">
        <f>189058.29*2</f>
        <v>378116.58</v>
      </c>
      <c r="I87" s="105"/>
      <c r="J87" s="203"/>
      <c r="K87" s="11"/>
      <c r="L87" s="204"/>
      <c r="M87" s="11"/>
      <c r="N87" s="11"/>
      <c r="O87" s="11"/>
      <c r="P87" s="11"/>
      <c r="Q87" s="7"/>
      <c r="R87" s="107"/>
      <c r="S87" s="11"/>
      <c r="T87" s="11"/>
      <c r="U87" s="11"/>
      <c r="V87" s="196"/>
    </row>
    <row r="88" spans="1:22" s="9" customFormat="1" x14ac:dyDescent="0.15">
      <c r="A88" s="185"/>
      <c r="B88" s="11" t="s">
        <v>261</v>
      </c>
      <c r="C88" s="11" t="s">
        <v>2</v>
      </c>
      <c r="D88" s="11" t="s">
        <v>4</v>
      </c>
      <c r="E88" s="11" t="s">
        <v>256</v>
      </c>
      <c r="F88" s="11" t="s">
        <v>5</v>
      </c>
      <c r="G88" s="11" t="s">
        <v>1</v>
      </c>
      <c r="H88" s="105">
        <v>152.97999999999999</v>
      </c>
      <c r="I88" s="105">
        <v>148.52000000000001</v>
      </c>
      <c r="J88" s="203" t="s">
        <v>257</v>
      </c>
      <c r="K88" s="11" t="s">
        <v>92</v>
      </c>
      <c r="L88" s="204" t="s">
        <v>76</v>
      </c>
      <c r="M88" s="11">
        <v>0</v>
      </c>
      <c r="N88" s="11" t="s">
        <v>76</v>
      </c>
      <c r="O88" s="155">
        <v>44715</v>
      </c>
      <c r="P88" s="155">
        <v>44718</v>
      </c>
      <c r="Q88" s="107"/>
      <c r="R88" s="11"/>
      <c r="S88" s="11"/>
      <c r="T88" s="11"/>
      <c r="U88" s="9">
        <v>2</v>
      </c>
      <c r="V88" s="196">
        <v>6221604000</v>
      </c>
    </row>
    <row r="89" spans="1:22" x14ac:dyDescent="0.15">
      <c r="B89" s="11" t="s">
        <v>262</v>
      </c>
      <c r="C89" s="11" t="s">
        <v>2</v>
      </c>
      <c r="D89" s="11" t="s">
        <v>0</v>
      </c>
      <c r="E89" s="11" t="s">
        <v>264</v>
      </c>
      <c r="F89" s="11" t="s">
        <v>3</v>
      </c>
      <c r="G89" s="11" t="s">
        <v>1</v>
      </c>
      <c r="H89" s="105">
        <v>88.55</v>
      </c>
      <c r="I89" s="105">
        <v>88.55</v>
      </c>
      <c r="J89" s="203" t="s">
        <v>266</v>
      </c>
      <c r="K89" s="11" t="s">
        <v>269</v>
      </c>
      <c r="L89" s="204" t="s">
        <v>156</v>
      </c>
      <c r="M89" s="11">
        <v>0</v>
      </c>
      <c r="N89" s="204" t="s">
        <v>156</v>
      </c>
      <c r="O89" s="155">
        <v>44837</v>
      </c>
      <c r="P89" s="155">
        <v>44839</v>
      </c>
      <c r="R89" s="11"/>
      <c r="S89" s="11"/>
      <c r="T89" s="11"/>
      <c r="U89" s="11">
        <v>4</v>
      </c>
      <c r="V89" s="196"/>
    </row>
    <row r="90" spans="1:22" x14ac:dyDescent="0.15">
      <c r="B90" s="11" t="s">
        <v>263</v>
      </c>
      <c r="C90" s="11" t="s">
        <v>2</v>
      </c>
      <c r="D90" s="11" t="s">
        <v>0</v>
      </c>
      <c r="E90" s="11" t="s">
        <v>265</v>
      </c>
      <c r="F90" s="11" t="s">
        <v>3</v>
      </c>
      <c r="G90" s="11" t="s">
        <v>1</v>
      </c>
      <c r="H90" s="105">
        <v>392</v>
      </c>
      <c r="I90" s="105">
        <v>392</v>
      </c>
      <c r="J90" s="203" t="s">
        <v>267</v>
      </c>
      <c r="K90" s="222" t="s">
        <v>268</v>
      </c>
      <c r="L90" s="204" t="s">
        <v>156</v>
      </c>
      <c r="M90" s="11">
        <v>0</v>
      </c>
      <c r="N90" s="204" t="s">
        <v>156</v>
      </c>
      <c r="O90" s="155">
        <v>44837</v>
      </c>
      <c r="P90" s="155">
        <v>44839</v>
      </c>
      <c r="R90" s="11"/>
      <c r="S90" s="11"/>
      <c r="T90" s="11"/>
      <c r="U90" s="11">
        <v>4</v>
      </c>
      <c r="V90" s="196"/>
    </row>
    <row r="91" spans="1:22" x14ac:dyDescent="0.15">
      <c r="B91" s="11" t="s">
        <v>274</v>
      </c>
      <c r="C91" s="11" t="s">
        <v>2</v>
      </c>
      <c r="D91" s="11" t="s">
        <v>0</v>
      </c>
      <c r="E91" s="11" t="s">
        <v>275</v>
      </c>
      <c r="F91" s="11" t="s">
        <v>106</v>
      </c>
      <c r="G91" s="11" t="s">
        <v>1</v>
      </c>
      <c r="H91" s="105"/>
      <c r="I91" s="105"/>
      <c r="J91" s="203" t="s">
        <v>114</v>
      </c>
      <c r="K91" s="222" t="s">
        <v>89</v>
      </c>
      <c r="L91" s="204" t="s">
        <v>232</v>
      </c>
      <c r="M91" s="11">
        <v>0</v>
      </c>
      <c r="N91" s="204" t="s">
        <v>232</v>
      </c>
      <c r="O91" s="155">
        <v>44834</v>
      </c>
      <c r="P91" s="155">
        <v>44838</v>
      </c>
      <c r="R91" s="11"/>
      <c r="S91" s="11"/>
      <c r="T91" s="11"/>
      <c r="U91" s="11"/>
      <c r="V91" s="196"/>
    </row>
    <row r="92" spans="1:22" x14ac:dyDescent="0.15">
      <c r="B92" s="11" t="s">
        <v>276</v>
      </c>
      <c r="C92" s="11" t="s">
        <v>2</v>
      </c>
      <c r="D92" s="11" t="s">
        <v>4</v>
      </c>
      <c r="E92" s="104" t="s">
        <v>210</v>
      </c>
      <c r="F92" s="11" t="s">
        <v>3</v>
      </c>
      <c r="G92" s="11" t="s">
        <v>1</v>
      </c>
      <c r="H92" s="105">
        <v>190.9</v>
      </c>
      <c r="I92" s="105">
        <v>178.41</v>
      </c>
      <c r="J92" s="104" t="s">
        <v>90</v>
      </c>
      <c r="K92" s="104" t="s">
        <v>91</v>
      </c>
      <c r="L92" s="11" t="s">
        <v>76</v>
      </c>
      <c r="M92" s="11">
        <v>0</v>
      </c>
      <c r="N92" s="11" t="s">
        <v>76</v>
      </c>
      <c r="O92" s="155">
        <v>44832</v>
      </c>
      <c r="P92" s="155">
        <v>44832</v>
      </c>
      <c r="R92" s="11"/>
      <c r="S92" s="11"/>
      <c r="T92" s="11"/>
      <c r="U92" s="11">
        <v>4</v>
      </c>
      <c r="V92" s="196">
        <v>6028000000</v>
      </c>
    </row>
    <row r="93" spans="1:22" x14ac:dyDescent="0.15">
      <c r="B93" s="11" t="s">
        <v>279</v>
      </c>
      <c r="C93" s="11" t="s">
        <v>2</v>
      </c>
      <c r="D93" s="11" t="s">
        <v>0</v>
      </c>
      <c r="E93" s="104" t="s">
        <v>287</v>
      </c>
      <c r="F93" s="11" t="s">
        <v>106</v>
      </c>
      <c r="G93" s="11" t="s">
        <v>1</v>
      </c>
      <c r="H93" s="105">
        <v>123.5</v>
      </c>
      <c r="I93" s="105">
        <v>132.15</v>
      </c>
      <c r="J93" s="203" t="s">
        <v>277</v>
      </c>
      <c r="K93" s="222" t="s">
        <v>278</v>
      </c>
      <c r="L93" s="204" t="s">
        <v>77</v>
      </c>
      <c r="M93" s="11">
        <v>0</v>
      </c>
      <c r="N93" s="204" t="s">
        <v>77</v>
      </c>
      <c r="O93" s="155">
        <v>44705</v>
      </c>
      <c r="P93" s="155">
        <v>44712</v>
      </c>
      <c r="Q93" s="11"/>
      <c r="R93" s="11"/>
      <c r="S93" s="11"/>
      <c r="T93" s="11"/>
      <c r="U93" s="11"/>
      <c r="V93" s="196"/>
    </row>
    <row r="94" spans="1:22" ht="42" x14ac:dyDescent="0.15">
      <c r="A94" s="11"/>
      <c r="B94" s="11" t="s">
        <v>280</v>
      </c>
      <c r="C94" s="10" t="s">
        <v>281</v>
      </c>
      <c r="D94" s="104" t="s">
        <v>282</v>
      </c>
      <c r="E94" s="10" t="s">
        <v>283</v>
      </c>
      <c r="F94" s="11" t="s">
        <v>106</v>
      </c>
      <c r="G94" s="105"/>
      <c r="H94" s="105"/>
      <c r="I94" s="203"/>
      <c r="J94" s="222"/>
      <c r="K94" s="204"/>
      <c r="L94" s="11"/>
      <c r="M94" s="204"/>
      <c r="N94" s="155"/>
      <c r="O94" s="155"/>
      <c r="P94" s="11"/>
      <c r="Q94" s="11"/>
      <c r="R94" s="11"/>
      <c r="S94" s="196"/>
      <c r="T94" s="11"/>
      <c r="U94" s="11"/>
      <c r="V94" s="196"/>
    </row>
    <row r="95" spans="1:22" x14ac:dyDescent="0.15">
      <c r="A95" s="11"/>
      <c r="B95" s="11" t="s">
        <v>284</v>
      </c>
      <c r="C95" s="11" t="s">
        <v>2</v>
      </c>
      <c r="D95" s="104" t="s">
        <v>4</v>
      </c>
      <c r="E95" s="104" t="s">
        <v>164</v>
      </c>
      <c r="F95" s="104" t="s">
        <v>106</v>
      </c>
      <c r="G95" s="104" t="s">
        <v>1</v>
      </c>
      <c r="H95" s="219">
        <v>152.44</v>
      </c>
      <c r="I95" s="107">
        <v>163.11000000000001</v>
      </c>
      <c r="J95" s="104" t="s">
        <v>165</v>
      </c>
      <c r="K95" s="104" t="s">
        <v>93</v>
      </c>
      <c r="L95" s="104" t="s">
        <v>77</v>
      </c>
      <c r="M95" s="112">
        <v>0</v>
      </c>
      <c r="N95" s="104" t="s">
        <v>77</v>
      </c>
      <c r="O95" s="108">
        <v>44842</v>
      </c>
      <c r="P95" s="133">
        <v>44849</v>
      </c>
      <c r="Q95" s="11"/>
      <c r="R95" s="11"/>
      <c r="S95" s="196"/>
      <c r="T95" s="11"/>
      <c r="U95" s="11"/>
      <c r="V95" s="196"/>
    </row>
    <row r="96" spans="1:22" x14ac:dyDescent="0.15">
      <c r="B96" s="11" t="s">
        <v>285</v>
      </c>
      <c r="C96" s="11" t="s">
        <v>2</v>
      </c>
      <c r="D96" s="104"/>
      <c r="E96" s="104"/>
      <c r="F96" s="11"/>
      <c r="G96" s="11"/>
      <c r="H96" s="219"/>
      <c r="I96" s="107"/>
      <c r="J96" s="104"/>
      <c r="K96" s="104"/>
      <c r="L96" s="104"/>
      <c r="M96" s="112"/>
      <c r="N96" s="104"/>
      <c r="O96" s="108"/>
      <c r="P96" s="133"/>
      <c r="R96" s="11"/>
      <c r="S96" s="196"/>
      <c r="T96" s="11"/>
      <c r="U96" s="11"/>
      <c r="V96" s="196"/>
    </row>
    <row r="97" spans="2:22" x14ac:dyDescent="0.15">
      <c r="B97" s="11" t="s">
        <v>286</v>
      </c>
      <c r="C97" s="11" t="s">
        <v>2</v>
      </c>
      <c r="D97" s="104" t="s">
        <v>4</v>
      </c>
      <c r="E97" s="104" t="s">
        <v>210</v>
      </c>
      <c r="F97" s="11" t="s">
        <v>3</v>
      </c>
      <c r="G97" s="11" t="s">
        <v>1</v>
      </c>
      <c r="H97" s="219">
        <v>52</v>
      </c>
      <c r="I97" s="107">
        <v>55.64</v>
      </c>
      <c r="J97" s="104" t="s">
        <v>90</v>
      </c>
      <c r="K97" s="104" t="s">
        <v>91</v>
      </c>
      <c r="L97" s="104" t="s">
        <v>76</v>
      </c>
      <c r="M97" s="112">
        <v>0</v>
      </c>
      <c r="N97" s="104" t="s">
        <v>76</v>
      </c>
      <c r="O97" s="108">
        <v>44844</v>
      </c>
      <c r="P97" s="133">
        <v>44844</v>
      </c>
      <c r="R97" s="11"/>
      <c r="S97" s="196"/>
      <c r="T97" s="11"/>
      <c r="U97" s="11">
        <v>4</v>
      </c>
      <c r="V97" s="196">
        <v>6028000000</v>
      </c>
    </row>
  </sheetData>
  <sheetProtection algorithmName="SHA-512" hashValue="S0HcEMfXkesr1sjHldpmDu9lUql+gy6C/V5lsOHkLtZw47GtWC/LrNJQdXT/gUNJGau1btgx1Mb9Y9z7Xm4Y0g==" saltValue="nLL5UoSWkrwTMJxMa9F3vQ==" spinCount="100000" sheet="1" formatCells="0" formatColumns="0" formatRows="0" insertColumns="0" insertRows="0" insertHyperlinks="0" deleteColumns="0" deleteRows="0" sort="0" autoFilter="0" pivotTables="0"/>
  <autoFilter ref="B3:U97" xr:uid="{00000000-0009-0000-0000-000007000000}">
    <filterColumn colId="13">
      <customFilters>
        <customFilter operator="notEqual" val=" "/>
      </customFilters>
    </filterColumn>
  </autoFilter>
  <mergeCells count="2">
    <mergeCell ref="B1:V1"/>
    <mergeCell ref="E2:H2"/>
  </mergeCells>
  <dataValidations count="1">
    <dataValidation type="list" allowBlank="1" showInputMessage="1" showErrorMessage="1" sqref="C4:C97" xr:uid="{00000000-0002-0000-0700-000000000000}">
      <mc:AlternateContent xmlns:x12ac="http://schemas.microsoft.com/office/spreadsheetml/2011/1/ac" xmlns:mc="http://schemas.openxmlformats.org/markup-compatibility/2006">
        <mc:Choice Requires="x12ac">
          <x12ac:list>"LICITACIÓN, CONTRATO MENOR, ABIERTO SIMPLIFICADO, SARA"</x12ac:list>
        </mc:Choice>
        <mc:Fallback>
          <formula1>"LICITACIÓN, CONTRATO MENOR, ABIERTO SIMPLIFICADO, SARA"</formula1>
        </mc:Fallback>
      </mc:AlternateContent>
    </dataValidation>
  </dataValidations>
  <pageMargins left="0" right="0" top="0" bottom="0" header="0.31496062992125984" footer="0.31496062992125984"/>
  <pageSetup paperSize="9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Definición!$D$13:$D$15</xm:f>
          </x14:formula1>
          <xm:sqref>D4:D97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6"/>
  <sheetViews>
    <sheetView topLeftCell="A28" workbookViewId="0">
      <selection activeCell="D2" sqref="D2:H2"/>
    </sheetView>
  </sheetViews>
  <sheetFormatPr baseColWidth="10" defaultRowHeight="15" x14ac:dyDescent="0.25"/>
  <cols>
    <col min="1" max="1" width="9" bestFit="1" customWidth="1"/>
    <col min="2" max="2" width="14.5703125" customWidth="1"/>
    <col min="3" max="3" width="10.85546875" bestFit="1" customWidth="1"/>
    <col min="4" max="4" width="50.140625" bestFit="1" customWidth="1"/>
    <col min="5" max="5" width="13.7109375" hidden="1" customWidth="1"/>
    <col min="6" max="6" width="15.5703125" customWidth="1"/>
    <col min="7" max="7" width="13.140625" customWidth="1"/>
    <col min="8" max="8" width="13.7109375" customWidth="1"/>
    <col min="9" max="9" width="21.85546875" customWidth="1"/>
    <col min="10" max="10" width="12.28515625" customWidth="1"/>
    <col min="11" max="11" width="14.7109375" bestFit="1" customWidth="1"/>
    <col min="12" max="12" width="12.28515625" customWidth="1"/>
    <col min="13" max="13" width="9.28515625" bestFit="1" customWidth="1"/>
    <col min="15" max="15" width="9.5703125" bestFit="1" customWidth="1"/>
    <col min="16" max="17" width="11.28515625" customWidth="1"/>
  </cols>
  <sheetData>
    <row r="1" spans="1:22" ht="28.5" x14ac:dyDescent="0.25">
      <c r="D1" s="84"/>
      <c r="K1" s="144" t="s">
        <v>95</v>
      </c>
      <c r="L1" s="145" t="s">
        <v>96</v>
      </c>
    </row>
    <row r="2" spans="1:22" ht="20.25" thickBot="1" x14ac:dyDescent="0.3">
      <c r="D2" s="291" t="s">
        <v>299</v>
      </c>
      <c r="E2" s="291"/>
      <c r="F2" s="291"/>
      <c r="G2" s="291"/>
      <c r="H2" s="291"/>
      <c r="K2" s="146" t="e">
        <f>SUM(#REF!)</f>
        <v>#REF!</v>
      </c>
      <c r="L2" s="147">
        <f>COUNT(#REF!)</f>
        <v>0</v>
      </c>
    </row>
    <row r="3" spans="1:22" ht="20.25" thickBot="1" x14ac:dyDescent="0.3">
      <c r="D3" s="292" t="s">
        <v>487</v>
      </c>
      <c r="E3" s="292"/>
      <c r="F3" s="292"/>
      <c r="G3" s="293"/>
      <c r="H3" s="265"/>
      <c r="K3" s="267"/>
      <c r="L3" s="268"/>
    </row>
    <row r="4" spans="1:22" ht="19.5" x14ac:dyDescent="0.25">
      <c r="D4" s="265"/>
      <c r="E4" s="265"/>
      <c r="F4" s="265"/>
      <c r="G4" s="265"/>
      <c r="H4" s="265"/>
      <c r="K4" s="267"/>
      <c r="L4" s="268"/>
    </row>
    <row r="5" spans="1:22" ht="15.75" thickBot="1" x14ac:dyDescent="0.3">
      <c r="D5" s="84"/>
      <c r="I5" s="74"/>
    </row>
    <row r="6" spans="1:22" ht="24.75" x14ac:dyDescent="0.25">
      <c r="A6" s="242" t="s">
        <v>6</v>
      </c>
      <c r="B6" s="192" t="s">
        <v>20</v>
      </c>
      <c r="C6" s="192" t="s">
        <v>30</v>
      </c>
      <c r="D6" s="192" t="s">
        <v>31</v>
      </c>
      <c r="E6" s="192" t="s">
        <v>7</v>
      </c>
      <c r="F6" s="192" t="s">
        <v>8</v>
      </c>
      <c r="G6" s="192" t="s">
        <v>63</v>
      </c>
      <c r="H6" s="192" t="s">
        <v>104</v>
      </c>
      <c r="I6" s="192" t="s">
        <v>29</v>
      </c>
      <c r="J6" s="192" t="s">
        <v>45</v>
      </c>
      <c r="K6" s="192" t="s">
        <v>64</v>
      </c>
      <c r="L6" s="192" t="s">
        <v>65</v>
      </c>
      <c r="M6" s="192" t="s">
        <v>66</v>
      </c>
      <c r="N6" s="192" t="s">
        <v>19</v>
      </c>
      <c r="O6" s="192" t="s">
        <v>73</v>
      </c>
      <c r="P6" s="192" t="s">
        <v>94</v>
      </c>
      <c r="Q6" s="192" t="s">
        <v>56</v>
      </c>
      <c r="R6" s="192" t="s">
        <v>67</v>
      </c>
      <c r="S6" s="192" t="s">
        <v>295</v>
      </c>
      <c r="T6" s="192" t="s">
        <v>207</v>
      </c>
      <c r="U6" s="192" t="s">
        <v>365</v>
      </c>
      <c r="V6" s="192" t="s">
        <v>366</v>
      </c>
    </row>
    <row r="7" spans="1:22" ht="21" x14ac:dyDescent="0.25">
      <c r="A7" s="244" t="s">
        <v>306</v>
      </c>
      <c r="B7" s="234" t="s">
        <v>288</v>
      </c>
      <c r="C7" s="198" t="s">
        <v>0</v>
      </c>
      <c r="D7" s="234" t="s">
        <v>310</v>
      </c>
      <c r="E7" s="198" t="s">
        <v>3</v>
      </c>
      <c r="F7" s="234" t="s">
        <v>1</v>
      </c>
      <c r="G7" s="232">
        <v>57627.71</v>
      </c>
      <c r="H7" s="236">
        <v>57627.71</v>
      </c>
      <c r="I7" s="237" t="s">
        <v>311</v>
      </c>
      <c r="J7" s="237" t="s">
        <v>312</v>
      </c>
      <c r="K7" s="237" t="s">
        <v>313</v>
      </c>
      <c r="L7" s="237" t="s">
        <v>314</v>
      </c>
      <c r="M7" s="237" t="s">
        <v>313</v>
      </c>
      <c r="N7" s="238">
        <v>44938</v>
      </c>
      <c r="O7" s="239">
        <v>45303</v>
      </c>
      <c r="P7" s="127"/>
      <c r="Q7" s="71" t="s">
        <v>57</v>
      </c>
      <c r="R7" s="71"/>
      <c r="S7" s="237">
        <v>1</v>
      </c>
      <c r="T7" s="71">
        <v>6250000000</v>
      </c>
      <c r="U7" s="71"/>
      <c r="V7" s="71"/>
    </row>
    <row r="8" spans="1:22" x14ac:dyDescent="0.25">
      <c r="A8" s="244" t="s">
        <v>318</v>
      </c>
      <c r="B8" s="234" t="s">
        <v>2</v>
      </c>
      <c r="C8" s="198" t="s">
        <v>4</v>
      </c>
      <c r="D8" s="266" t="s">
        <v>319</v>
      </c>
      <c r="E8" s="198" t="s">
        <v>106</v>
      </c>
      <c r="F8" s="234" t="s">
        <v>1</v>
      </c>
      <c r="G8" s="232">
        <v>1339</v>
      </c>
      <c r="H8" s="236"/>
      <c r="I8" s="237" t="s">
        <v>320</v>
      </c>
      <c r="J8" s="237" t="s">
        <v>486</v>
      </c>
      <c r="K8" s="237" t="s">
        <v>322</v>
      </c>
      <c r="L8" s="237" t="s">
        <v>314</v>
      </c>
      <c r="M8" s="237" t="s">
        <v>322</v>
      </c>
      <c r="N8" s="238">
        <v>44950</v>
      </c>
      <c r="O8" s="239">
        <v>44956</v>
      </c>
      <c r="P8" s="234"/>
      <c r="Q8" s="233"/>
      <c r="R8" s="234"/>
      <c r="S8" s="235">
        <v>1</v>
      </c>
      <c r="T8" s="234">
        <v>2170000000</v>
      </c>
      <c r="U8" s="234"/>
      <c r="V8" s="234"/>
    </row>
    <row r="9" spans="1:22" x14ac:dyDescent="0.25">
      <c r="A9" s="244" t="s">
        <v>323</v>
      </c>
      <c r="B9" s="234" t="s">
        <v>2</v>
      </c>
      <c r="C9" s="198" t="s">
        <v>4</v>
      </c>
      <c r="D9" s="266" t="s">
        <v>325</v>
      </c>
      <c r="E9" s="198" t="s">
        <v>106</v>
      </c>
      <c r="F9" s="234" t="s">
        <v>1</v>
      </c>
      <c r="G9" s="232">
        <v>300</v>
      </c>
      <c r="H9" s="236">
        <v>280.37383177570092</v>
      </c>
      <c r="I9" s="237" t="s">
        <v>326</v>
      </c>
      <c r="J9" s="237" t="s">
        <v>327</v>
      </c>
      <c r="K9" s="237" t="s">
        <v>324</v>
      </c>
      <c r="L9" s="237" t="s">
        <v>314</v>
      </c>
      <c r="M9" s="237" t="s">
        <v>324</v>
      </c>
      <c r="N9" s="238">
        <v>44951</v>
      </c>
      <c r="O9" s="239">
        <v>44982</v>
      </c>
      <c r="P9" s="234"/>
      <c r="Q9" s="233"/>
      <c r="R9" s="234"/>
      <c r="S9" s="235">
        <v>1</v>
      </c>
      <c r="T9" s="234">
        <v>6221307000</v>
      </c>
      <c r="U9" s="234"/>
      <c r="V9" s="234"/>
    </row>
    <row r="10" spans="1:22" x14ac:dyDescent="0.25">
      <c r="A10" s="244" t="s">
        <v>329</v>
      </c>
      <c r="B10" s="234" t="s">
        <v>2</v>
      </c>
      <c r="C10" s="198" t="s">
        <v>4</v>
      </c>
      <c r="D10" s="266" t="s">
        <v>330</v>
      </c>
      <c r="E10" s="198" t="s">
        <v>106</v>
      </c>
      <c r="F10" s="234" t="s">
        <v>1</v>
      </c>
      <c r="G10" s="232">
        <v>1450</v>
      </c>
      <c r="H10" s="236">
        <v>1362.7</v>
      </c>
      <c r="I10" s="237" t="s">
        <v>328</v>
      </c>
      <c r="J10" s="237" t="s">
        <v>331</v>
      </c>
      <c r="K10" s="237" t="s">
        <v>184</v>
      </c>
      <c r="L10" s="237" t="s">
        <v>314</v>
      </c>
      <c r="M10" s="238" t="s">
        <v>184</v>
      </c>
      <c r="N10" s="238">
        <v>44953</v>
      </c>
      <c r="O10" s="239">
        <v>44968</v>
      </c>
      <c r="P10" s="234"/>
      <c r="Q10" s="233"/>
      <c r="R10" s="234"/>
      <c r="S10" s="235">
        <v>1</v>
      </c>
      <c r="T10" s="234"/>
      <c r="U10" s="234"/>
      <c r="V10" s="234"/>
    </row>
    <row r="11" spans="1:22" ht="42" x14ac:dyDescent="0.25">
      <c r="A11" s="244" t="s">
        <v>333</v>
      </c>
      <c r="B11" s="234" t="s">
        <v>2</v>
      </c>
      <c r="C11" s="198" t="s">
        <v>4</v>
      </c>
      <c r="D11" s="266" t="s">
        <v>332</v>
      </c>
      <c r="E11" s="198" t="s">
        <v>0</v>
      </c>
      <c r="F11" s="234" t="s">
        <v>85</v>
      </c>
      <c r="G11" s="232">
        <v>1000</v>
      </c>
      <c r="H11" s="236">
        <v>724.69</v>
      </c>
      <c r="I11" s="237" t="s">
        <v>334</v>
      </c>
      <c r="J11" s="237" t="s">
        <v>335</v>
      </c>
      <c r="K11" s="237" t="s">
        <v>76</v>
      </c>
      <c r="L11" s="237" t="s">
        <v>314</v>
      </c>
      <c r="M11" s="238" t="s">
        <v>76</v>
      </c>
      <c r="N11" s="238">
        <v>44956</v>
      </c>
      <c r="O11" s="239">
        <v>44956</v>
      </c>
      <c r="P11" s="234"/>
      <c r="Q11" s="233"/>
      <c r="R11" s="234"/>
      <c r="S11" s="235">
        <v>1</v>
      </c>
      <c r="T11" s="234">
        <v>6491000000</v>
      </c>
      <c r="U11" s="234"/>
      <c r="V11" s="234"/>
    </row>
    <row r="12" spans="1:22" x14ac:dyDescent="0.25">
      <c r="A12" s="244" t="s">
        <v>336</v>
      </c>
      <c r="B12" s="234" t="s">
        <v>2</v>
      </c>
      <c r="C12" s="198" t="s">
        <v>4</v>
      </c>
      <c r="D12" s="266" t="s">
        <v>337</v>
      </c>
      <c r="E12" s="198" t="s">
        <v>106</v>
      </c>
      <c r="F12" s="234" t="s">
        <v>1</v>
      </c>
      <c r="G12" s="232">
        <v>350</v>
      </c>
      <c r="H12" s="236">
        <v>217.5</v>
      </c>
      <c r="I12" s="237" t="s">
        <v>338</v>
      </c>
      <c r="J12" s="237" t="s">
        <v>93</v>
      </c>
      <c r="K12" s="237" t="s">
        <v>324</v>
      </c>
      <c r="L12" s="237" t="s">
        <v>314</v>
      </c>
      <c r="M12" s="238" t="s">
        <v>324</v>
      </c>
      <c r="N12" s="238">
        <v>44957</v>
      </c>
      <c r="O12" s="239">
        <v>44985</v>
      </c>
      <c r="P12" s="234"/>
      <c r="Q12" s="233"/>
      <c r="R12" s="234"/>
      <c r="S12" s="235">
        <v>1</v>
      </c>
      <c r="T12" s="234">
        <v>6028000000</v>
      </c>
      <c r="U12" s="234"/>
      <c r="V12" s="234"/>
    </row>
    <row r="13" spans="1:22" ht="21" x14ac:dyDescent="0.25">
      <c r="A13" s="244" t="s">
        <v>339</v>
      </c>
      <c r="B13" s="234" t="s">
        <v>2</v>
      </c>
      <c r="C13" s="198" t="s">
        <v>4</v>
      </c>
      <c r="D13" s="266" t="s">
        <v>340</v>
      </c>
      <c r="E13" s="198" t="s">
        <v>3</v>
      </c>
      <c r="F13" s="234" t="s">
        <v>1</v>
      </c>
      <c r="G13" s="232">
        <v>246.82</v>
      </c>
      <c r="H13" s="236">
        <v>246.82</v>
      </c>
      <c r="I13" s="237" t="s">
        <v>341</v>
      </c>
      <c r="J13" s="237" t="s">
        <v>91</v>
      </c>
      <c r="K13" s="237" t="s">
        <v>238</v>
      </c>
      <c r="L13" s="237" t="s">
        <v>314</v>
      </c>
      <c r="M13" s="237" t="s">
        <v>238</v>
      </c>
      <c r="N13" s="238">
        <v>44957</v>
      </c>
      <c r="O13" s="239">
        <v>44957</v>
      </c>
      <c r="P13" s="234"/>
      <c r="Q13" s="233"/>
      <c r="R13" s="234"/>
      <c r="S13" s="235">
        <v>1</v>
      </c>
      <c r="T13" s="234">
        <v>6028000000</v>
      </c>
      <c r="U13" s="234"/>
      <c r="V13" s="234"/>
    </row>
    <row r="14" spans="1:22" x14ac:dyDescent="0.25">
      <c r="A14" s="244" t="s">
        <v>348</v>
      </c>
      <c r="B14" s="234" t="s">
        <v>2</v>
      </c>
      <c r="C14" s="198" t="s">
        <v>4</v>
      </c>
      <c r="D14" s="266" t="s">
        <v>342</v>
      </c>
      <c r="E14" s="198" t="s">
        <v>106</v>
      </c>
      <c r="F14" s="234" t="s">
        <v>1</v>
      </c>
      <c r="G14" s="232">
        <v>50</v>
      </c>
      <c r="H14" s="236">
        <v>47.99</v>
      </c>
      <c r="I14" s="237" t="s">
        <v>320</v>
      </c>
      <c r="J14" s="237" t="s">
        <v>321</v>
      </c>
      <c r="K14" s="237" t="s">
        <v>322</v>
      </c>
      <c r="L14" s="237" t="s">
        <v>314</v>
      </c>
      <c r="M14" s="237" t="s">
        <v>322</v>
      </c>
      <c r="N14" s="238">
        <v>44963</v>
      </c>
      <c r="O14" s="239">
        <v>44978</v>
      </c>
      <c r="P14" s="234"/>
      <c r="Q14" s="233"/>
      <c r="R14" s="234"/>
      <c r="S14" s="235">
        <v>1</v>
      </c>
      <c r="T14" s="234">
        <v>2170000000</v>
      </c>
      <c r="U14" s="234"/>
      <c r="V14" s="234"/>
    </row>
    <row r="15" spans="1:22" x14ac:dyDescent="0.25">
      <c r="A15" s="247" t="s">
        <v>350</v>
      </c>
      <c r="B15" s="11" t="s">
        <v>2</v>
      </c>
      <c r="C15" s="11" t="s">
        <v>4</v>
      </c>
      <c r="D15" s="266" t="s">
        <v>256</v>
      </c>
      <c r="E15" s="198" t="s">
        <v>5</v>
      </c>
      <c r="F15" s="11" t="s">
        <v>1</v>
      </c>
      <c r="G15" s="105">
        <v>121.47</v>
      </c>
      <c r="H15" s="105">
        <v>117.93</v>
      </c>
      <c r="I15" s="11" t="s">
        <v>351</v>
      </c>
      <c r="J15" s="11" t="s">
        <v>92</v>
      </c>
      <c r="K15" s="11">
        <v>1</v>
      </c>
      <c r="L15" s="11" t="s">
        <v>314</v>
      </c>
      <c r="M15" s="11" t="s">
        <v>352</v>
      </c>
      <c r="N15" s="155">
        <v>44935</v>
      </c>
      <c r="O15" s="155">
        <v>44936</v>
      </c>
      <c r="P15" s="107"/>
      <c r="Q15" s="11"/>
      <c r="R15" s="11"/>
      <c r="S15" s="11">
        <v>1</v>
      </c>
      <c r="T15" s="11">
        <v>6221604000</v>
      </c>
      <c r="U15" s="11"/>
      <c r="V15" s="11"/>
    </row>
    <row r="16" spans="1:22" x14ac:dyDescent="0.25">
      <c r="A16" s="112" t="s">
        <v>354</v>
      </c>
      <c r="B16" s="11" t="s">
        <v>2</v>
      </c>
      <c r="C16" s="11" t="s">
        <v>0</v>
      </c>
      <c r="D16" s="266" t="s">
        <v>353</v>
      </c>
      <c r="E16" s="11" t="s">
        <v>5</v>
      </c>
      <c r="F16" s="11" t="s">
        <v>1</v>
      </c>
      <c r="G16" s="105">
        <v>945</v>
      </c>
      <c r="H16" s="105">
        <v>1011.15</v>
      </c>
      <c r="I16" s="11" t="s">
        <v>118</v>
      </c>
      <c r="J16" s="11" t="s">
        <v>119</v>
      </c>
      <c r="K16" s="11" t="s">
        <v>76</v>
      </c>
      <c r="L16" s="11" t="s">
        <v>314</v>
      </c>
      <c r="M16" s="11">
        <v>1</v>
      </c>
      <c r="N16" s="155">
        <v>44938</v>
      </c>
      <c r="O16" s="155">
        <v>44939</v>
      </c>
      <c r="P16" s="107"/>
      <c r="Q16" s="11"/>
      <c r="R16" s="11"/>
      <c r="S16" s="11">
        <v>1</v>
      </c>
      <c r="T16" s="11">
        <v>6221202000</v>
      </c>
      <c r="U16" s="11"/>
      <c r="V16" s="11"/>
    </row>
    <row r="17" spans="1:22" x14ac:dyDescent="0.25">
      <c r="A17" s="136" t="s">
        <v>355</v>
      </c>
      <c r="B17" s="11" t="s">
        <v>2</v>
      </c>
      <c r="C17" s="104" t="s">
        <v>4</v>
      </c>
      <c r="D17" s="266" t="s">
        <v>139</v>
      </c>
      <c r="E17" s="104" t="s">
        <v>5</v>
      </c>
      <c r="F17" s="71" t="s">
        <v>1</v>
      </c>
      <c r="G17" s="223">
        <v>59.32</v>
      </c>
      <c r="H17" s="224">
        <v>55.44</v>
      </c>
      <c r="I17" s="71" t="s">
        <v>146</v>
      </c>
      <c r="J17" s="71" t="s">
        <v>151</v>
      </c>
      <c r="K17" s="198" t="s">
        <v>76</v>
      </c>
      <c r="L17" s="198">
        <v>0</v>
      </c>
      <c r="M17" s="198" t="s">
        <v>76</v>
      </c>
      <c r="N17" s="141">
        <v>44956</v>
      </c>
      <c r="O17" s="199">
        <v>44957</v>
      </c>
      <c r="P17" s="224"/>
      <c r="Q17" s="97" t="s">
        <v>57</v>
      </c>
      <c r="R17" s="200"/>
      <c r="S17" s="201">
        <v>1</v>
      </c>
      <c r="T17" s="71">
        <v>6221604000</v>
      </c>
      <c r="U17" s="71"/>
      <c r="V17" s="71"/>
    </row>
    <row r="18" spans="1:22" x14ac:dyDescent="0.25">
      <c r="A18" s="136" t="s">
        <v>356</v>
      </c>
      <c r="B18" s="11" t="s">
        <v>2</v>
      </c>
      <c r="C18" s="104" t="s">
        <v>4</v>
      </c>
      <c r="D18" s="266" t="s">
        <v>357</v>
      </c>
      <c r="E18" s="104" t="s">
        <v>5</v>
      </c>
      <c r="F18" s="71" t="s">
        <v>1</v>
      </c>
      <c r="G18" s="105">
        <v>13.21</v>
      </c>
      <c r="H18" s="105">
        <v>12.83</v>
      </c>
      <c r="I18" s="11" t="s">
        <v>358</v>
      </c>
      <c r="J18" s="11" t="s">
        <v>359</v>
      </c>
      <c r="K18" s="11" t="s">
        <v>238</v>
      </c>
      <c r="L18" s="11" t="s">
        <v>314</v>
      </c>
      <c r="M18" s="11" t="s">
        <v>238</v>
      </c>
      <c r="N18" s="155">
        <v>44950</v>
      </c>
      <c r="O18" s="155">
        <v>44951</v>
      </c>
      <c r="P18" s="107"/>
      <c r="Q18" s="11"/>
      <c r="R18" s="11"/>
      <c r="S18" s="11">
        <v>1</v>
      </c>
      <c r="T18" s="11">
        <v>6221604000</v>
      </c>
      <c r="U18" s="11"/>
      <c r="V18" s="11"/>
    </row>
    <row r="19" spans="1:22" x14ac:dyDescent="0.25">
      <c r="A19" s="136" t="s">
        <v>360</v>
      </c>
      <c r="B19" s="11" t="s">
        <v>2</v>
      </c>
      <c r="C19" s="11" t="s">
        <v>0</v>
      </c>
      <c r="D19" s="266" t="s">
        <v>361</v>
      </c>
      <c r="E19" s="104" t="s">
        <v>102</v>
      </c>
      <c r="F19" s="11" t="s">
        <v>1</v>
      </c>
      <c r="G19" s="105">
        <v>1444.5</v>
      </c>
      <c r="H19" s="105">
        <v>1350</v>
      </c>
      <c r="I19" s="11" t="s">
        <v>362</v>
      </c>
      <c r="J19" s="11" t="s">
        <v>109</v>
      </c>
      <c r="K19" s="11" t="s">
        <v>363</v>
      </c>
      <c r="L19" s="11" t="s">
        <v>314</v>
      </c>
      <c r="M19" s="11" t="s">
        <v>364</v>
      </c>
      <c r="N19" s="155">
        <v>44949</v>
      </c>
      <c r="O19" s="113"/>
      <c r="P19" s="122"/>
      <c r="Q19" s="113"/>
      <c r="R19" s="113"/>
      <c r="S19" s="11">
        <v>1</v>
      </c>
      <c r="T19" s="11">
        <v>6294000000</v>
      </c>
      <c r="U19" s="11"/>
      <c r="V19" s="11"/>
    </row>
    <row r="20" spans="1:22" x14ac:dyDescent="0.25">
      <c r="A20" s="198" t="s">
        <v>369</v>
      </c>
      <c r="B20" s="112" t="s">
        <v>2</v>
      </c>
      <c r="C20" s="104" t="s">
        <v>4</v>
      </c>
      <c r="D20" s="266" t="s">
        <v>367</v>
      </c>
      <c r="E20" s="198" t="s">
        <v>106</v>
      </c>
      <c r="F20" s="198" t="s">
        <v>1</v>
      </c>
      <c r="G20" s="107">
        <v>50</v>
      </c>
      <c r="H20" s="107">
        <v>40.046728971962615</v>
      </c>
      <c r="I20" s="112" t="s">
        <v>368</v>
      </c>
      <c r="J20" s="11" t="s">
        <v>370</v>
      </c>
      <c r="K20" s="11" t="s">
        <v>371</v>
      </c>
      <c r="L20" s="11" t="s">
        <v>314</v>
      </c>
      <c r="M20" s="11" t="s">
        <v>371</v>
      </c>
      <c r="N20" s="155">
        <v>44974</v>
      </c>
      <c r="O20" s="155">
        <v>45001</v>
      </c>
      <c r="P20" s="122"/>
      <c r="Q20" s="250"/>
      <c r="R20" s="250"/>
      <c r="S20" s="112">
        <v>1</v>
      </c>
      <c r="T20" s="234">
        <v>6221307000</v>
      </c>
      <c r="U20" s="251"/>
      <c r="V20" s="251"/>
    </row>
    <row r="21" spans="1:22" x14ac:dyDescent="0.25">
      <c r="A21" s="198" t="s">
        <v>380</v>
      </c>
      <c r="B21" s="233" t="s">
        <v>2</v>
      </c>
      <c r="C21" s="104" t="s">
        <v>0</v>
      </c>
      <c r="D21" s="104" t="s">
        <v>384</v>
      </c>
      <c r="E21" s="198" t="s">
        <v>5</v>
      </c>
      <c r="F21" s="198" t="s">
        <v>1</v>
      </c>
      <c r="G21" s="107">
        <v>584.15</v>
      </c>
      <c r="H21" s="107">
        <v>454.93</v>
      </c>
      <c r="I21" s="253" t="s">
        <v>385</v>
      </c>
      <c r="J21" s="11" t="s">
        <v>152</v>
      </c>
      <c r="K21" s="204">
        <v>1</v>
      </c>
      <c r="L21" s="11" t="s">
        <v>314</v>
      </c>
      <c r="M21" s="11">
        <v>1</v>
      </c>
      <c r="N21" s="155">
        <v>44937</v>
      </c>
      <c r="O21" s="155">
        <v>44937</v>
      </c>
      <c r="P21" s="122"/>
      <c r="Q21" s="250"/>
      <c r="R21" s="250"/>
      <c r="S21" s="112">
        <v>1</v>
      </c>
      <c r="T21" s="233"/>
      <c r="U21" s="251"/>
      <c r="V21" s="251"/>
    </row>
    <row r="22" spans="1:22" x14ac:dyDescent="0.25">
      <c r="A22" s="198" t="s">
        <v>382</v>
      </c>
      <c r="B22" s="233" t="s">
        <v>2</v>
      </c>
      <c r="C22" s="104" t="s">
        <v>0</v>
      </c>
      <c r="D22" s="104" t="s">
        <v>386</v>
      </c>
      <c r="E22" s="198" t="s">
        <v>5</v>
      </c>
      <c r="F22" s="198" t="s">
        <v>1</v>
      </c>
      <c r="G22" s="107">
        <v>1865.44</v>
      </c>
      <c r="H22" s="107">
        <v>1743.4</v>
      </c>
      <c r="I22" s="253" t="s">
        <v>385</v>
      </c>
      <c r="J22" s="11" t="s">
        <v>152</v>
      </c>
      <c r="K22" s="204">
        <v>1</v>
      </c>
      <c r="L22" s="11" t="s">
        <v>314</v>
      </c>
      <c r="M22" s="11">
        <v>3</v>
      </c>
      <c r="N22" s="155">
        <v>44938</v>
      </c>
      <c r="O22" s="155">
        <v>44940</v>
      </c>
      <c r="P22" s="122"/>
      <c r="Q22" s="250"/>
      <c r="R22" s="250"/>
      <c r="S22" s="112">
        <v>1</v>
      </c>
      <c r="T22" s="233"/>
      <c r="U22" s="251"/>
      <c r="V22" s="251"/>
    </row>
    <row r="23" spans="1:22" x14ac:dyDescent="0.25">
      <c r="A23" s="11" t="s">
        <v>387</v>
      </c>
      <c r="B23" s="11" t="s">
        <v>2</v>
      </c>
      <c r="C23" s="11" t="s">
        <v>0</v>
      </c>
      <c r="D23" s="11" t="s">
        <v>383</v>
      </c>
      <c r="E23" s="11" t="s">
        <v>5</v>
      </c>
      <c r="F23" s="11" t="s">
        <v>1</v>
      </c>
      <c r="G23" s="252">
        <v>164.78</v>
      </c>
      <c r="H23" s="252">
        <v>154</v>
      </c>
      <c r="I23" s="203" t="s">
        <v>188</v>
      </c>
      <c r="J23" s="11" t="s">
        <v>189</v>
      </c>
      <c r="K23" s="204" t="s">
        <v>76</v>
      </c>
      <c r="L23" s="11">
        <v>0</v>
      </c>
      <c r="M23" s="11" t="s">
        <v>76</v>
      </c>
      <c r="N23" s="155">
        <v>44957</v>
      </c>
      <c r="O23" s="155">
        <v>44957</v>
      </c>
      <c r="P23" s="11"/>
      <c r="Q23" s="11"/>
      <c r="R23" s="11"/>
      <c r="S23" s="194">
        <v>1</v>
      </c>
      <c r="T23" s="104">
        <v>6221205000</v>
      </c>
      <c r="U23" s="197"/>
      <c r="V23" s="197"/>
    </row>
    <row r="24" spans="1:22" x14ac:dyDescent="0.25">
      <c r="A24" s="112" t="s">
        <v>389</v>
      </c>
      <c r="B24" s="112" t="s">
        <v>2</v>
      </c>
      <c r="C24" s="104" t="s">
        <v>4</v>
      </c>
      <c r="D24" s="104" t="s">
        <v>388</v>
      </c>
      <c r="E24" s="104" t="s">
        <v>5</v>
      </c>
      <c r="F24" s="104" t="s">
        <v>1</v>
      </c>
      <c r="G24" s="255">
        <v>197.04</v>
      </c>
      <c r="H24" s="255">
        <v>184.15</v>
      </c>
      <c r="I24" s="104" t="s">
        <v>161</v>
      </c>
      <c r="J24" s="104" t="s">
        <v>162</v>
      </c>
      <c r="K24" s="104">
        <v>1</v>
      </c>
      <c r="L24" s="112">
        <v>0</v>
      </c>
      <c r="M24" s="104">
        <v>1</v>
      </c>
      <c r="N24" s="108">
        <v>44964</v>
      </c>
      <c r="O24" s="133">
        <v>44965</v>
      </c>
      <c r="P24" s="104" t="s">
        <v>57</v>
      </c>
      <c r="Q24" s="254"/>
      <c r="R24" s="250"/>
      <c r="S24" s="126">
        <v>1</v>
      </c>
      <c r="T24" s="104">
        <v>6221004000</v>
      </c>
      <c r="U24" s="197"/>
      <c r="V24" s="197"/>
    </row>
    <row r="25" spans="1:22" x14ac:dyDescent="0.25">
      <c r="A25" s="198" t="s">
        <v>390</v>
      </c>
      <c r="B25" s="112" t="s">
        <v>2</v>
      </c>
      <c r="C25" s="104" t="s">
        <v>0</v>
      </c>
      <c r="D25" s="104" t="s">
        <v>391</v>
      </c>
      <c r="E25" s="198" t="s">
        <v>5</v>
      </c>
      <c r="F25" s="198" t="s">
        <v>1</v>
      </c>
      <c r="G25" s="252">
        <v>64.2</v>
      </c>
      <c r="H25" s="252">
        <v>60</v>
      </c>
      <c r="I25" s="253" t="s">
        <v>392</v>
      </c>
      <c r="J25" s="11" t="s">
        <v>393</v>
      </c>
      <c r="K25" s="204">
        <v>1</v>
      </c>
      <c r="L25" s="11">
        <v>0</v>
      </c>
      <c r="M25" s="11">
        <v>1</v>
      </c>
      <c r="N25" s="155">
        <v>44964</v>
      </c>
      <c r="O25" s="155">
        <v>44964</v>
      </c>
      <c r="P25" s="122"/>
      <c r="Q25" s="250"/>
      <c r="R25" s="7"/>
      <c r="S25" s="112">
        <v>1</v>
      </c>
      <c r="T25" s="104"/>
      <c r="U25" s="197"/>
      <c r="V25" s="197"/>
    </row>
    <row r="26" spans="1:22" x14ac:dyDescent="0.25">
      <c r="A26" s="11" t="s">
        <v>394</v>
      </c>
      <c r="B26" s="11" t="s">
        <v>2</v>
      </c>
      <c r="C26" s="11" t="s">
        <v>0</v>
      </c>
      <c r="D26" s="11" t="s">
        <v>381</v>
      </c>
      <c r="E26" s="11" t="s">
        <v>5</v>
      </c>
      <c r="F26" s="11" t="s">
        <v>1</v>
      </c>
      <c r="G26" s="252">
        <v>179.76</v>
      </c>
      <c r="H26" s="252">
        <v>168</v>
      </c>
      <c r="I26" s="203" t="s">
        <v>188</v>
      </c>
      <c r="J26" s="11" t="s">
        <v>189</v>
      </c>
      <c r="K26" s="204" t="s">
        <v>76</v>
      </c>
      <c r="L26" s="11">
        <v>0</v>
      </c>
      <c r="M26" s="11" t="s">
        <v>76</v>
      </c>
      <c r="N26" s="155">
        <v>44970</v>
      </c>
      <c r="O26" s="155">
        <v>44970</v>
      </c>
      <c r="P26" s="11"/>
      <c r="Q26" s="11"/>
      <c r="R26" s="250"/>
      <c r="S26" s="194">
        <v>1</v>
      </c>
      <c r="T26" s="104">
        <v>6221207000</v>
      </c>
      <c r="U26" s="197"/>
      <c r="V26" s="197"/>
    </row>
    <row r="27" spans="1:22" x14ac:dyDescent="0.25">
      <c r="A27" s="112" t="s">
        <v>395</v>
      </c>
      <c r="B27" s="112" t="s">
        <v>2</v>
      </c>
      <c r="C27" s="104" t="s">
        <v>4</v>
      </c>
      <c r="D27" s="104" t="s">
        <v>397</v>
      </c>
      <c r="E27" s="104" t="s">
        <v>5</v>
      </c>
      <c r="F27" s="104" t="s">
        <v>1</v>
      </c>
      <c r="G27" s="255">
        <v>65.11</v>
      </c>
      <c r="H27" s="255">
        <v>60.85</v>
      </c>
      <c r="I27" s="104" t="s">
        <v>161</v>
      </c>
      <c r="J27" s="104" t="s">
        <v>162</v>
      </c>
      <c r="K27" s="104">
        <v>1</v>
      </c>
      <c r="L27" s="112">
        <v>0</v>
      </c>
      <c r="M27" s="104">
        <v>1</v>
      </c>
      <c r="N27" s="108">
        <v>44972</v>
      </c>
      <c r="O27" s="133">
        <v>44973</v>
      </c>
      <c r="P27" s="104" t="s">
        <v>57</v>
      </c>
      <c r="Q27" s="254"/>
      <c r="R27" s="250"/>
      <c r="S27" s="126">
        <v>1</v>
      </c>
      <c r="T27" s="104">
        <v>6221004000</v>
      </c>
      <c r="U27" s="197"/>
      <c r="V27" s="197"/>
    </row>
    <row r="28" spans="1:22" x14ac:dyDescent="0.25">
      <c r="A28" s="112" t="s">
        <v>396</v>
      </c>
      <c r="B28" s="112" t="s">
        <v>2</v>
      </c>
      <c r="C28" s="104" t="s">
        <v>4</v>
      </c>
      <c r="D28" s="104" t="s">
        <v>398</v>
      </c>
      <c r="E28" s="104" t="s">
        <v>5</v>
      </c>
      <c r="F28" s="104" t="s">
        <v>1</v>
      </c>
      <c r="G28" s="255">
        <v>54.37</v>
      </c>
      <c r="H28" s="255">
        <v>50.81</v>
      </c>
      <c r="I28" s="104" t="s">
        <v>161</v>
      </c>
      <c r="J28" s="104" t="s">
        <v>162</v>
      </c>
      <c r="K28" s="104">
        <v>1</v>
      </c>
      <c r="L28" s="112">
        <v>0</v>
      </c>
      <c r="M28" s="104">
        <v>1</v>
      </c>
      <c r="N28" s="108">
        <v>44974</v>
      </c>
      <c r="O28" s="133">
        <v>44974</v>
      </c>
      <c r="P28" s="104" t="s">
        <v>57</v>
      </c>
      <c r="Q28" s="254"/>
      <c r="R28" s="250"/>
      <c r="S28" s="126">
        <v>1</v>
      </c>
      <c r="T28" s="104">
        <v>6221004000</v>
      </c>
      <c r="U28" s="197"/>
      <c r="V28" s="197"/>
    </row>
    <row r="29" spans="1:22" ht="21" x14ac:dyDescent="0.25">
      <c r="A29" s="244" t="s">
        <v>399</v>
      </c>
      <c r="B29" s="234" t="s">
        <v>2</v>
      </c>
      <c r="C29" s="198" t="s">
        <v>4</v>
      </c>
      <c r="D29" s="234" t="s">
        <v>400</v>
      </c>
      <c r="E29" s="198" t="s">
        <v>102</v>
      </c>
      <c r="F29" s="234" t="s">
        <v>1</v>
      </c>
      <c r="G29" s="232">
        <v>41.41</v>
      </c>
      <c r="H29" s="236">
        <v>40.200000000000003</v>
      </c>
      <c r="I29" s="237" t="s">
        <v>341</v>
      </c>
      <c r="J29" s="237" t="s">
        <v>91</v>
      </c>
      <c r="K29" s="237" t="s">
        <v>238</v>
      </c>
      <c r="L29" s="237" t="s">
        <v>314</v>
      </c>
      <c r="M29" s="237" t="s">
        <v>238</v>
      </c>
      <c r="N29" s="238">
        <v>44944</v>
      </c>
      <c r="O29" s="239">
        <v>44944</v>
      </c>
      <c r="P29" s="234"/>
      <c r="Q29" s="233"/>
      <c r="R29" s="234"/>
      <c r="S29" s="235">
        <v>1</v>
      </c>
      <c r="T29" s="234">
        <v>6028000000</v>
      </c>
      <c r="U29" s="197"/>
      <c r="V29" s="197"/>
    </row>
    <row r="30" spans="1:22" x14ac:dyDescent="0.25">
      <c r="A30" s="198" t="s">
        <v>401</v>
      </c>
      <c r="B30" s="233" t="s">
        <v>2</v>
      </c>
      <c r="C30" s="104" t="s">
        <v>0</v>
      </c>
      <c r="D30" s="104" t="s">
        <v>402</v>
      </c>
      <c r="E30" s="198" t="s">
        <v>5</v>
      </c>
      <c r="F30" s="198" t="s">
        <v>1</v>
      </c>
      <c r="G30" s="107">
        <v>96.3</v>
      </c>
      <c r="H30" s="107">
        <v>90</v>
      </c>
      <c r="I30" s="203" t="s">
        <v>188</v>
      </c>
      <c r="J30" s="11" t="s">
        <v>189</v>
      </c>
      <c r="K30" s="204" t="s">
        <v>76</v>
      </c>
      <c r="L30" s="11">
        <v>0</v>
      </c>
      <c r="M30" s="11" t="s">
        <v>76</v>
      </c>
      <c r="N30" s="155">
        <v>44988</v>
      </c>
      <c r="O30" s="155">
        <v>44988</v>
      </c>
      <c r="P30" s="11"/>
      <c r="Q30" s="11"/>
      <c r="R30" s="11"/>
      <c r="S30" s="194">
        <v>1</v>
      </c>
      <c r="T30" s="104">
        <v>6221205000</v>
      </c>
      <c r="U30" s="251"/>
      <c r="V30" s="251"/>
    </row>
    <row r="31" spans="1:22" x14ac:dyDescent="0.25">
      <c r="A31" s="198" t="s">
        <v>426</v>
      </c>
      <c r="B31" s="233" t="s">
        <v>2</v>
      </c>
      <c r="C31" s="104" t="s">
        <v>4</v>
      </c>
      <c r="D31" s="104" t="s">
        <v>427</v>
      </c>
      <c r="E31" s="198" t="s">
        <v>0</v>
      </c>
      <c r="F31" s="198" t="s">
        <v>85</v>
      </c>
      <c r="G31" s="107">
        <v>2629.6</v>
      </c>
      <c r="H31" s="107">
        <v>2550.71</v>
      </c>
      <c r="I31" s="203" t="s">
        <v>428</v>
      </c>
      <c r="J31" s="11" t="s">
        <v>429</v>
      </c>
      <c r="K31" s="204" t="s">
        <v>238</v>
      </c>
      <c r="L31" s="11" t="s">
        <v>314</v>
      </c>
      <c r="M31" s="11" t="s">
        <v>238</v>
      </c>
      <c r="N31" s="155">
        <v>45013</v>
      </c>
      <c r="O31" s="155">
        <v>45013</v>
      </c>
      <c r="P31" s="11"/>
      <c r="Q31" s="11"/>
      <c r="R31" s="11"/>
      <c r="S31" s="194">
        <v>1</v>
      </c>
      <c r="T31" s="104">
        <v>6491000000</v>
      </c>
      <c r="U31" s="251"/>
      <c r="V31" s="251"/>
    </row>
    <row r="32" spans="1:22" ht="21" x14ac:dyDescent="0.25">
      <c r="A32" s="198" t="s">
        <v>432</v>
      </c>
      <c r="B32" s="233" t="s">
        <v>2</v>
      </c>
      <c r="C32" s="104" t="s">
        <v>4</v>
      </c>
      <c r="D32" s="234" t="s">
        <v>400</v>
      </c>
      <c r="E32" s="198" t="s">
        <v>3</v>
      </c>
      <c r="F32" s="198" t="s">
        <v>1</v>
      </c>
      <c r="G32" s="107">
        <v>246.82</v>
      </c>
      <c r="H32" s="107">
        <v>250</v>
      </c>
      <c r="I32" s="237" t="s">
        <v>341</v>
      </c>
      <c r="J32" s="237" t="s">
        <v>91</v>
      </c>
      <c r="K32" s="237" t="s">
        <v>238</v>
      </c>
      <c r="L32" s="237" t="s">
        <v>314</v>
      </c>
      <c r="M32" s="237" t="s">
        <v>238</v>
      </c>
      <c r="N32" s="155">
        <v>45009</v>
      </c>
      <c r="O32" s="155">
        <v>45010</v>
      </c>
      <c r="P32" s="11"/>
      <c r="Q32" s="11"/>
      <c r="R32" s="11"/>
      <c r="S32" s="194">
        <v>1</v>
      </c>
      <c r="T32" s="234">
        <v>6028000000</v>
      </c>
      <c r="U32" s="251"/>
      <c r="V32" s="251"/>
    </row>
    <row r="33" spans="1:22" x14ac:dyDescent="0.25">
      <c r="A33" s="198" t="s">
        <v>433</v>
      </c>
      <c r="B33" s="233" t="s">
        <v>2</v>
      </c>
      <c r="C33" s="104" t="s">
        <v>4</v>
      </c>
      <c r="D33" s="104" t="s">
        <v>400</v>
      </c>
      <c r="E33" s="198" t="s">
        <v>102</v>
      </c>
      <c r="F33" s="198" t="s">
        <v>1</v>
      </c>
      <c r="G33" s="107">
        <v>117.78</v>
      </c>
      <c r="H33" s="107">
        <v>126.02</v>
      </c>
      <c r="I33" s="203" t="s">
        <v>341</v>
      </c>
      <c r="J33" s="237" t="s">
        <v>91</v>
      </c>
      <c r="K33" s="204" t="s">
        <v>238</v>
      </c>
      <c r="L33" s="11" t="s">
        <v>314</v>
      </c>
      <c r="M33" s="11" t="s">
        <v>238</v>
      </c>
      <c r="N33" s="155">
        <v>44980</v>
      </c>
      <c r="O33" s="155">
        <v>44980</v>
      </c>
      <c r="P33" s="11"/>
      <c r="Q33" s="11"/>
      <c r="R33" s="11"/>
      <c r="S33" s="194">
        <v>1</v>
      </c>
      <c r="T33" s="104">
        <v>6028000000</v>
      </c>
      <c r="U33" s="251"/>
      <c r="V33" s="251"/>
    </row>
    <row r="34" spans="1:22" x14ac:dyDescent="0.25">
      <c r="A34" s="198" t="s">
        <v>434</v>
      </c>
      <c r="B34" s="233" t="s">
        <v>2</v>
      </c>
      <c r="C34" s="104" t="s">
        <v>0</v>
      </c>
      <c r="D34" s="104" t="s">
        <v>435</v>
      </c>
      <c r="E34" s="198" t="s">
        <v>5</v>
      </c>
      <c r="F34" s="198" t="s">
        <v>1</v>
      </c>
      <c r="G34" s="107">
        <v>233.94</v>
      </c>
      <c r="H34" s="107">
        <v>250.32</v>
      </c>
      <c r="I34" s="203" t="s">
        <v>436</v>
      </c>
      <c r="J34" s="11" t="s">
        <v>437</v>
      </c>
      <c r="K34" s="204">
        <v>1</v>
      </c>
      <c r="L34" s="11" t="s">
        <v>314</v>
      </c>
      <c r="M34" s="11">
        <v>1</v>
      </c>
      <c r="N34" s="155">
        <v>44985</v>
      </c>
      <c r="O34" s="155">
        <v>44985</v>
      </c>
      <c r="P34" s="11"/>
      <c r="Q34" s="11"/>
      <c r="R34" s="11"/>
      <c r="S34" s="194">
        <v>1</v>
      </c>
      <c r="T34" s="104">
        <v>6221207000</v>
      </c>
      <c r="U34" s="251"/>
      <c r="V34" s="251"/>
    </row>
    <row r="35" spans="1:22" x14ac:dyDescent="0.25">
      <c r="A35" s="256" t="s">
        <v>458</v>
      </c>
      <c r="B35" s="256" t="s">
        <v>2</v>
      </c>
      <c r="C35" s="257" t="s">
        <v>4</v>
      </c>
      <c r="D35" s="11" t="s">
        <v>459</v>
      </c>
      <c r="E35" s="11" t="s">
        <v>106</v>
      </c>
      <c r="F35" s="11" t="s">
        <v>1</v>
      </c>
      <c r="G35" s="105">
        <v>222</v>
      </c>
      <c r="H35" s="105">
        <v>237.44</v>
      </c>
      <c r="I35" s="11" t="s">
        <v>338</v>
      </c>
      <c r="J35" s="113" t="s">
        <v>93</v>
      </c>
      <c r="K35" s="204" t="s">
        <v>238</v>
      </c>
      <c r="L35" s="11" t="s">
        <v>314</v>
      </c>
      <c r="M35" s="11" t="s">
        <v>238</v>
      </c>
      <c r="N35" s="155">
        <v>45000</v>
      </c>
      <c r="O35" s="155">
        <v>45000</v>
      </c>
      <c r="P35" s="122"/>
      <c r="Q35" s="113"/>
      <c r="R35" s="113"/>
      <c r="S35" s="194">
        <v>1</v>
      </c>
      <c r="T35" s="197"/>
      <c r="U35" s="197"/>
      <c r="V35" s="197"/>
    </row>
    <row r="36" spans="1:22" x14ac:dyDescent="0.25">
      <c r="A36" s="112" t="s">
        <v>474</v>
      </c>
      <c r="B36" s="11" t="s">
        <v>2</v>
      </c>
      <c r="C36" s="11" t="s">
        <v>0</v>
      </c>
      <c r="D36" s="11" t="s">
        <v>473</v>
      </c>
      <c r="E36" s="198" t="s">
        <v>5</v>
      </c>
      <c r="F36" s="198" t="s">
        <v>1</v>
      </c>
      <c r="G36" s="107">
        <v>180</v>
      </c>
      <c r="H36" s="107">
        <v>192.6</v>
      </c>
      <c r="I36" s="203" t="s">
        <v>188</v>
      </c>
      <c r="J36" s="11" t="s">
        <v>189</v>
      </c>
      <c r="K36" s="204" t="s">
        <v>76</v>
      </c>
      <c r="L36" s="11">
        <v>0</v>
      </c>
      <c r="M36" s="11" t="s">
        <v>76</v>
      </c>
      <c r="N36" s="155">
        <v>44988</v>
      </c>
      <c r="O36" s="155">
        <v>44988</v>
      </c>
      <c r="P36" s="11"/>
      <c r="Q36" s="11"/>
      <c r="R36" s="11"/>
      <c r="S36" s="194">
        <v>1</v>
      </c>
      <c r="T36" s="104">
        <v>6221205000</v>
      </c>
      <c r="U36" s="197"/>
      <c r="V36" s="197"/>
    </row>
  </sheetData>
  <mergeCells count="2">
    <mergeCell ref="D2:H2"/>
    <mergeCell ref="D3:G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FD85626-60B3-4C5F-AD51-1E1179E1E95D}">
          <x14:formula1>
            <xm:f>Definición!$D$21:$D$24</xm:f>
          </x14:formula1>
          <xm:sqref>F7</xm:sqref>
        </x14:dataValidation>
        <x14:dataValidation type="list" allowBlank="1" showInputMessage="1" showErrorMessage="1" xr:uid="{2A909EC0-DA1E-492C-B3BC-C28D73973369}">
          <x14:formula1>
            <xm:f>Definición!$D$17:$D$20</xm:f>
          </x14:formula1>
          <xm:sqref>E7:E10 E12:E15 E20:E23 E25:E26 E29:E30 E36</xm:sqref>
        </x14:dataValidation>
        <x14:dataValidation type="list" allowBlank="1" showInputMessage="1" showErrorMessage="1" xr:uid="{9E743C04-E8EB-4FDD-A318-054B0DFE41D7}">
          <x14:formula1>
            <xm:f>Definición!$D$13:$D$15</xm:f>
          </x14:formula1>
          <xm:sqref>C7:C14 C29</xm:sqref>
        </x14:dataValidation>
        <x14:dataValidation type="list" allowBlank="1" showInputMessage="1" showErrorMessage="1" xr:uid="{BA83254A-3919-4EF0-A776-35309A07B221}">
          <x14:formula1>
            <xm:f>Definición!$D$6:$D$12</xm:f>
          </x14:formula1>
          <xm:sqref>B7:B14 B21:B23 B26 B29:B30</xm:sqref>
        </x14:dataValidation>
        <x14:dataValidation type="list" allowBlank="1" showInputMessage="1" showErrorMessage="1" xr:uid="{C5A17DCC-2C12-4E38-BFAF-6028A4693692}">
          <x14:formula1>
            <xm:f>Definición!$D$33:$D$36</xm:f>
          </x14:formula1>
          <xm:sqref>S7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2023</vt:lpstr>
      <vt:lpstr>Definición</vt:lpstr>
      <vt:lpstr>Licitaciones</vt:lpstr>
      <vt:lpstr>Contratos Adjudicados</vt:lpstr>
      <vt:lpstr>Contratos Formalizados</vt:lpstr>
      <vt:lpstr>Tipos de contrato</vt:lpstr>
      <vt:lpstr>Relación contratos menores</vt:lpstr>
      <vt:lpstr>2022 (2)</vt:lpstr>
      <vt:lpstr>1erTrim</vt:lpstr>
      <vt:lpstr>2Trim</vt:lpstr>
      <vt:lpstr>3Trim</vt:lpstr>
      <vt:lpstr>4Trim</vt:lpstr>
      <vt:lpstr>2023Trimestral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y licitaciones</dc:title>
  <dc:creator>Secretaria</dc:creator>
  <cp:keywords>Contratos2022</cp:keywords>
  <cp:lastModifiedBy>Juan Antonio Díaz</cp:lastModifiedBy>
  <cp:lastPrinted>2023-11-03T09:15:42Z</cp:lastPrinted>
  <dcterms:created xsi:type="dcterms:W3CDTF">2022-02-25T11:27:49Z</dcterms:created>
  <dcterms:modified xsi:type="dcterms:W3CDTF">2025-07-10T11:49:19Z</dcterms:modified>
</cp:coreProperties>
</file>